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476" yWindow="3456" windowWidth="19416" windowHeight="11016" tabRatio="500"/>
  </bookViews>
  <sheets>
    <sheet name="Лист1" sheetId="1" r:id="rId1"/>
  </sheets>
  <definedNames>
    <definedName name="_xlnm.Print_Area" localSheetId="0">Лист1!$B$1:$O$36</definedName>
  </definedNames>
  <calcPr calcId="114210"/>
</workbook>
</file>

<file path=xl/calcChain.xml><?xml version="1.0" encoding="utf-8"?>
<calcChain xmlns="http://schemas.openxmlformats.org/spreadsheetml/2006/main">
  <c r="F30" i="1"/>
  <c r="E8"/>
  <c r="E9"/>
  <c r="L8"/>
  <c r="K8"/>
  <c r="N8"/>
  <c r="L9"/>
  <c r="K9"/>
  <c r="N9"/>
  <c r="L10"/>
  <c r="K10"/>
  <c r="N10"/>
  <c r="L19"/>
  <c r="K19"/>
  <c r="N19"/>
  <c r="L13"/>
  <c r="K13"/>
  <c r="N13"/>
  <c r="L14"/>
  <c r="K14"/>
  <c r="N14"/>
  <c r="L15"/>
  <c r="K15"/>
  <c r="N15"/>
  <c r="L16"/>
  <c r="K16"/>
  <c r="N16"/>
  <c r="L12"/>
  <c r="K12"/>
  <c r="N12"/>
  <c r="L11"/>
  <c r="K11"/>
  <c r="N11"/>
  <c r="L17"/>
  <c r="K17"/>
  <c r="N17"/>
  <c r="L18"/>
  <c r="K18"/>
  <c r="N18"/>
  <c r="L20"/>
  <c r="M21"/>
  <c r="N21"/>
  <c r="M22"/>
  <c r="N22"/>
  <c r="L23"/>
  <c r="M23"/>
  <c r="N23"/>
  <c r="N24"/>
  <c r="L25"/>
  <c r="M25"/>
  <c r="N25"/>
  <c r="N26"/>
  <c r="N27"/>
  <c r="F8"/>
  <c r="F9"/>
  <c r="F10"/>
  <c r="F19"/>
  <c r="F13"/>
  <c r="F14"/>
  <c r="F15"/>
  <c r="F16"/>
  <c r="F12"/>
  <c r="F11"/>
  <c r="F17"/>
  <c r="F18"/>
  <c r="D20"/>
  <c r="F21"/>
  <c r="F22"/>
  <c r="F23"/>
  <c r="F25"/>
  <c r="F27"/>
  <c r="M30"/>
  <c r="L30"/>
  <c r="J30"/>
  <c r="L22"/>
  <c r="L21"/>
  <c r="K24"/>
  <c r="K25"/>
  <c r="K26"/>
  <c r="K27"/>
  <c r="K23"/>
  <c r="K21"/>
  <c r="J28"/>
  <c r="J27"/>
  <c r="J26"/>
  <c r="J25"/>
  <c r="J24"/>
  <c r="J23"/>
  <c r="J22"/>
  <c r="J21"/>
  <c r="M8"/>
  <c r="J20"/>
  <c r="B20"/>
  <c r="J19"/>
  <c r="J18"/>
  <c r="J17"/>
  <c r="J16"/>
  <c r="J15"/>
  <c r="J14"/>
  <c r="J13"/>
  <c r="J12"/>
  <c r="J11"/>
  <c r="J10"/>
  <c r="J9"/>
  <c r="J8"/>
  <c r="N7"/>
  <c r="M7"/>
  <c r="L7"/>
  <c r="K6"/>
  <c r="J6"/>
  <c r="L6"/>
  <c r="J5"/>
  <c r="K2"/>
  <c r="L4"/>
  <c r="M4"/>
  <c r="O5"/>
  <c r="N5"/>
  <c r="L3"/>
  <c r="J4"/>
  <c r="K3"/>
  <c r="J2"/>
  <c r="N28"/>
  <c r="N30"/>
  <c r="N31"/>
  <c r="N32"/>
  <c r="N29"/>
  <c r="F28"/>
  <c r="F31"/>
  <c r="F33"/>
  <c r="F35"/>
  <c r="B4"/>
  <c r="F4"/>
  <c r="E4"/>
  <c r="G5"/>
  <c r="F36"/>
  <c r="F32"/>
  <c r="F29"/>
  <c r="F5"/>
  <c r="E11"/>
  <c r="E12"/>
  <c r="E13"/>
  <c r="E15"/>
  <c r="E16"/>
  <c r="M19"/>
  <c r="M18"/>
  <c r="M17"/>
  <c r="M16"/>
  <c r="M15"/>
  <c r="M14"/>
  <c r="M13"/>
  <c r="M12"/>
  <c r="M11"/>
  <c r="M10"/>
  <c r="M9"/>
  <c r="E19"/>
  <c r="E18"/>
  <c r="E17"/>
  <c r="E14"/>
  <c r="E10"/>
</calcChain>
</file>

<file path=xl/sharedStrings.xml><?xml version="1.0" encoding="utf-8"?>
<sst xmlns="http://schemas.openxmlformats.org/spreadsheetml/2006/main" count="58" uniqueCount="53">
  <si>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</si>
  <si>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</si>
  <si>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</si>
  <si>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</si>
  <si>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</si>
  <si>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</si>
  <si>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сутки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</si>
  <si>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</si>
  <si>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</si>
  <si>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</si>
  <si>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</si>
  <si>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</si>
  <si>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</si>
  <si>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</si>
  <si>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</si>
  <si>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</si>
  <si>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</si>
  <si>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</si>
  <si>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</si>
  <si>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</si>
  <si>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</si>
  <si>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</si>
  <si>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</si>
  <si>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</si>
  <si>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</si>
  <si>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</si>
  <si>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</si>
  <si>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</si>
  <si>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</si>
  <si>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</si>
  <si>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</si>
  <si>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</si>
  <si>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</si>
  <si>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</si>
  <si>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</si>
  <si>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без ипотеки</t>
  </si>
  <si>
    <t>в год</t>
  </si>
  <si>
    <t>Без кредита</t>
  </si>
  <si>
    <t>С кредитом 60%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</si>
  <si>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</si>
  <si>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</si>
  <si>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</si>
  <si>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</t>
  </si>
  <si>
    <t>ДОХОД3</t>
  </si>
  <si>
    <t>ДОХОД3 - Чистый доход с учетом выплат налогов</t>
  </si>
  <si>
    <t>Затраты на покупку 54%</t>
  </si>
  <si>
    <t>рентабельность на затраты на покупку с годовыми выплатами без налогов и без выплат по кредиту</t>
  </si>
  <si>
    <t>ДОХОД4 - Чистый доход с учетом кредитных выплат и налогов</t>
  </si>
  <si>
    <t>садовник+сигнализация+интернет</t>
  </si>
  <si>
    <t>вилла стоимостью, евро с налогами</t>
  </si>
  <si>
    <t>выплаты по кредиту в месяц</t>
  </si>
  <si>
    <t>страховка</t>
  </si>
  <si>
    <t>Вилла 3 спальни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</si>
</sst>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5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10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9" fontId="3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4" fontId="12" fillId="0" borderId="12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7" fillId="0" borderId="13" xfId="0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tabSelected="1" showRuler="0" view="pageBreakPreview" zoomScale="75" zoomScaleNormal="90" zoomScaleSheetLayoutView="90" zoomScalePageLayoutView="89" workbookViewId="0">
      <selection activeCell="G2" sqref="G2:G4"/>
    </sheetView>
  </sheetViews>
  <sheetFormatPr defaultColWidth="11.19921875" defaultRowHeight="15.6"/>
  <cols>
    <col min="1" max="1" width="2.3984375" customWidth="1"/>
    <col min="2" max="2" width="28.69921875" style="9" customWidth="1"/>
    <col min="3" max="3" width="12.69921875" style="9" customWidth="1"/>
    <col min="4" max="4" width="16.8984375" style="9" customWidth="1"/>
    <col min="5" max="5" width="13.69921875" style="9" customWidth="1"/>
    <col min="6" max="6" width="12.19921875" style="9" customWidth="1"/>
    <col min="7" max="7" width="14.5" style="9" customWidth="1"/>
    <col min="8" max="8" width="11.19921875" style="9"/>
    <col min="9" max="9" width="1.69921875" style="9" customWidth="1"/>
    <col min="10" max="10" width="28.19921875" style="9" customWidth="1"/>
    <col min="11" max="11" width="12.69921875" style="9" customWidth="1"/>
    <col min="12" max="12" width="18.69921875" style="9" customWidth="1"/>
    <col min="13" max="13" width="13.19921875" style="9" customWidth="1"/>
    <col min="14" max="14" width="15.19921875" style="9" customWidth="1"/>
    <col min="15" max="15" width="9.69921875" style="9" customWidth="1"/>
    <col min="16" max="16" width="2.19921875" customWidth="1"/>
  </cols>
  <sheetData>
    <row r="1" spans="2:15" ht="25.8">
      <c r="B1" s="30" t="s">
        <v>38</v>
      </c>
      <c r="J1" s="30" t="s">
        <v>37</v>
      </c>
      <c r="K1" s="12"/>
      <c r="L1" s="12"/>
      <c r="M1" s="12"/>
      <c r="N1" s="12"/>
    </row>
    <row r="2" spans="2:15" ht="15.45" customHeight="1">
      <c r="B2" s="31" t="s">
        <v>52</v>
      </c>
      <c r="C2" s="32">
        <v>415900</v>
      </c>
      <c r="D2" s="37"/>
      <c r="E2" s="38"/>
      <c r="F2" s="39"/>
      <c r="G2" s="88" t="s">
        <v>45</v>
      </c>
      <c r="J2" s="31" t="str">
        <f>B2</f>
        <v>Вилла 3 спальни</v>
      </c>
      <c r="K2" s="60">
        <f>C2</f>
        <v>415900</v>
      </c>
      <c r="L2" s="62"/>
      <c r="M2" s="63"/>
      <c r="N2" s="64"/>
      <c r="O2" s="100" t="s">
        <v>0</v>
      </c>
    </row>
    <row r="3" spans="2:15" ht="15.45" customHeight="1">
      <c r="B3" s="33"/>
      <c r="C3" s="33" t="s">
        <v>1</v>
      </c>
      <c r="D3" s="34" t="s">
        <v>29</v>
      </c>
      <c r="E3" s="35" t="s">
        <v>34</v>
      </c>
      <c r="F3" s="36" t="s">
        <v>2</v>
      </c>
      <c r="G3" s="89"/>
      <c r="J3" s="3"/>
      <c r="K3" s="3" t="str">
        <f>C3</f>
        <v>Цена</v>
      </c>
      <c r="L3" s="36" t="str">
        <f>D3</f>
        <v>Расходы на покупку</v>
      </c>
      <c r="M3" s="61" t="s">
        <v>35</v>
      </c>
      <c r="N3" s="65"/>
      <c r="O3" s="89"/>
    </row>
    <row r="4" spans="2:15" ht="15.45" customHeight="1" thickBot="1">
      <c r="B4" s="95">
        <f>C2</f>
        <v>415900</v>
      </c>
      <c r="C4" s="96"/>
      <c r="D4" s="40">
        <v>0.14000000000000001</v>
      </c>
      <c r="E4" s="41">
        <f>B4*D4</f>
        <v>58226.000000000007</v>
      </c>
      <c r="F4" s="41">
        <f>B4*40%</f>
        <v>166360</v>
      </c>
      <c r="G4" s="90"/>
      <c r="H4" s="12"/>
      <c r="I4" s="12"/>
      <c r="J4" s="95">
        <f>K2</f>
        <v>415900</v>
      </c>
      <c r="K4" s="96"/>
      <c r="L4" s="40">
        <f>D4</f>
        <v>0.14000000000000001</v>
      </c>
      <c r="M4" s="41">
        <f>K2*L4</f>
        <v>58226.000000000007</v>
      </c>
      <c r="N4" s="66"/>
      <c r="O4" s="90"/>
    </row>
    <row r="5" spans="2:15" ht="30" customHeight="1" thickBot="1">
      <c r="B5" s="68" t="s">
        <v>49</v>
      </c>
      <c r="C5" s="68"/>
      <c r="D5" s="68"/>
      <c r="E5" s="68"/>
      <c r="F5" s="21">
        <f>C2+E4</f>
        <v>474126</v>
      </c>
      <c r="G5" s="43">
        <f>F4+E4</f>
        <v>224586</v>
      </c>
      <c r="H5" s="42" t="s">
        <v>30</v>
      </c>
      <c r="I5" s="12"/>
      <c r="J5" s="68" t="str">
        <f>B5</f>
        <v>вилла стоимостью, евро с налогами</v>
      </c>
      <c r="K5" s="106"/>
      <c r="L5" s="106"/>
      <c r="M5" s="106"/>
      <c r="N5" s="21">
        <f>K2+M4</f>
        <v>474126</v>
      </c>
      <c r="O5" s="43">
        <f>K2+M4</f>
        <v>474126</v>
      </c>
    </row>
    <row r="6" spans="2:15" ht="16.2" thickBot="1">
      <c r="B6" s="97" t="s">
        <v>4</v>
      </c>
      <c r="C6" s="97" t="s">
        <v>5</v>
      </c>
      <c r="D6" s="69" t="s">
        <v>3</v>
      </c>
      <c r="E6" s="69"/>
      <c r="F6" s="69"/>
      <c r="G6" s="10"/>
      <c r="H6" s="12"/>
      <c r="I6" s="12"/>
      <c r="J6" s="97" t="str">
        <f>B6</f>
        <v>месяцы</v>
      </c>
      <c r="K6" s="97" t="str">
        <f>C6</f>
        <v>дни</v>
      </c>
      <c r="L6" s="107" t="str">
        <f>D6</f>
        <v>стоимость аренды, евро</v>
      </c>
      <c r="M6" s="107"/>
      <c r="N6" s="107"/>
    </row>
    <row r="7" spans="2:15" ht="16.2" thickBot="1">
      <c r="B7" s="98"/>
      <c r="C7" s="98"/>
      <c r="D7" s="14" t="s">
        <v>6</v>
      </c>
      <c r="E7" s="14" t="s">
        <v>7</v>
      </c>
      <c r="F7" s="14" t="s">
        <v>8</v>
      </c>
      <c r="G7" s="16"/>
      <c r="J7" s="98"/>
      <c r="K7" s="98"/>
      <c r="L7" s="14" t="str">
        <f>D7</f>
        <v>сутки</v>
      </c>
      <c r="M7" s="14" t="str">
        <f>E7</f>
        <v>за неделю</v>
      </c>
      <c r="N7" s="14" t="str">
        <f>F7</f>
        <v>за месяц</v>
      </c>
    </row>
    <row r="8" spans="2:15">
      <c r="B8" s="17" t="s">
        <v>9</v>
      </c>
      <c r="C8" s="18">
        <v>31</v>
      </c>
      <c r="D8" s="18">
        <v>260</v>
      </c>
      <c r="E8" s="19">
        <f>D8*7</f>
        <v>1820</v>
      </c>
      <c r="F8" s="19">
        <f>C8*D8</f>
        <v>8060</v>
      </c>
      <c r="G8" s="22"/>
      <c r="J8" s="17" t="str">
        <f t="shared" ref="J8:J19" si="0">B8</f>
        <v>январь</v>
      </c>
      <c r="K8" s="18">
        <f t="shared" ref="K8:K19" si="1">C8</f>
        <v>31</v>
      </c>
      <c r="L8" s="18">
        <f>D8</f>
        <v>260</v>
      </c>
      <c r="M8" s="19">
        <f>L8*7</f>
        <v>1820</v>
      </c>
      <c r="N8" s="19">
        <f>K8*L8</f>
        <v>8060</v>
      </c>
    </row>
    <row r="9" spans="2:15">
      <c r="B9" s="3" t="s">
        <v>10</v>
      </c>
      <c r="C9" s="4">
        <v>28</v>
      </c>
      <c r="D9" s="4">
        <v>260</v>
      </c>
      <c r="E9" s="15">
        <f t="shared" ref="E9:E19" si="2">D9*7</f>
        <v>1820</v>
      </c>
      <c r="F9" s="15">
        <f t="shared" ref="F9:F19" si="3">C9*D9</f>
        <v>7280</v>
      </c>
      <c r="G9" s="22"/>
      <c r="J9" s="3" t="str">
        <f t="shared" si="0"/>
        <v>февраль</v>
      </c>
      <c r="K9" s="4">
        <f t="shared" si="1"/>
        <v>28</v>
      </c>
      <c r="L9" s="4">
        <f t="shared" ref="L9:L19" si="4">D9</f>
        <v>260</v>
      </c>
      <c r="M9" s="15">
        <f t="shared" ref="M9:M19" si="5">L9*7</f>
        <v>1820</v>
      </c>
      <c r="N9" s="15">
        <f t="shared" ref="N9:N19" si="6">K9*L9</f>
        <v>7280</v>
      </c>
    </row>
    <row r="10" spans="2:15">
      <c r="B10" s="3" t="s">
        <v>11</v>
      </c>
      <c r="C10" s="4">
        <v>31</v>
      </c>
      <c r="D10" s="4">
        <v>258</v>
      </c>
      <c r="E10" s="15">
        <f t="shared" si="2"/>
        <v>1806</v>
      </c>
      <c r="F10" s="15">
        <f t="shared" si="3"/>
        <v>7998</v>
      </c>
      <c r="G10" s="22"/>
      <c r="J10" s="3" t="str">
        <f t="shared" si="0"/>
        <v>март</v>
      </c>
      <c r="K10" s="4">
        <f t="shared" si="1"/>
        <v>31</v>
      </c>
      <c r="L10" s="4">
        <f t="shared" si="4"/>
        <v>258</v>
      </c>
      <c r="M10" s="15">
        <f t="shared" si="5"/>
        <v>1806</v>
      </c>
      <c r="N10" s="15">
        <f t="shared" si="6"/>
        <v>7998</v>
      </c>
    </row>
    <row r="11" spans="2:15">
      <c r="B11" s="5" t="s">
        <v>12</v>
      </c>
      <c r="C11" s="6">
        <v>30</v>
      </c>
      <c r="D11" s="23">
        <v>350</v>
      </c>
      <c r="E11" s="15">
        <f t="shared" si="2"/>
        <v>2450</v>
      </c>
      <c r="F11" s="15">
        <f t="shared" si="3"/>
        <v>10500</v>
      </c>
      <c r="G11" s="22"/>
      <c r="J11" s="5" t="str">
        <f t="shared" si="0"/>
        <v>апрель</v>
      </c>
      <c r="K11" s="6">
        <f t="shared" si="1"/>
        <v>30</v>
      </c>
      <c r="L11" s="6">
        <f t="shared" si="4"/>
        <v>350</v>
      </c>
      <c r="M11" s="15">
        <f t="shared" si="5"/>
        <v>2450</v>
      </c>
      <c r="N11" s="15">
        <f t="shared" si="6"/>
        <v>10500</v>
      </c>
    </row>
    <row r="12" spans="2:15">
      <c r="B12" s="5" t="s">
        <v>13</v>
      </c>
      <c r="C12" s="6">
        <v>31</v>
      </c>
      <c r="D12" s="23">
        <v>400</v>
      </c>
      <c r="E12" s="15">
        <f t="shared" si="2"/>
        <v>2800</v>
      </c>
      <c r="F12" s="15">
        <f t="shared" si="3"/>
        <v>12400</v>
      </c>
      <c r="G12" s="22"/>
      <c r="J12" s="5" t="str">
        <f t="shared" si="0"/>
        <v>май</v>
      </c>
      <c r="K12" s="6">
        <f t="shared" si="1"/>
        <v>31</v>
      </c>
      <c r="L12" s="6">
        <f t="shared" si="4"/>
        <v>400</v>
      </c>
      <c r="M12" s="15">
        <f t="shared" si="5"/>
        <v>2800</v>
      </c>
      <c r="N12" s="15">
        <f t="shared" si="6"/>
        <v>12400</v>
      </c>
    </row>
    <row r="13" spans="2:15">
      <c r="B13" s="7" t="s">
        <v>14</v>
      </c>
      <c r="C13" s="8">
        <v>30</v>
      </c>
      <c r="D13" s="24">
        <v>470</v>
      </c>
      <c r="E13" s="15">
        <f t="shared" si="2"/>
        <v>3290</v>
      </c>
      <c r="F13" s="15">
        <f t="shared" si="3"/>
        <v>14100</v>
      </c>
      <c r="G13" s="22"/>
      <c r="J13" s="7" t="str">
        <f t="shared" si="0"/>
        <v>июнь</v>
      </c>
      <c r="K13" s="8">
        <f t="shared" si="1"/>
        <v>30</v>
      </c>
      <c r="L13" s="8">
        <f t="shared" si="4"/>
        <v>470</v>
      </c>
      <c r="M13" s="15">
        <f t="shared" si="5"/>
        <v>3290</v>
      </c>
      <c r="N13" s="15">
        <f t="shared" si="6"/>
        <v>14100</v>
      </c>
    </row>
    <row r="14" spans="2:15">
      <c r="B14" s="7" t="s">
        <v>15</v>
      </c>
      <c r="C14" s="8">
        <v>31</v>
      </c>
      <c r="D14" s="24">
        <v>500</v>
      </c>
      <c r="E14" s="15">
        <f t="shared" si="2"/>
        <v>3500</v>
      </c>
      <c r="F14" s="15">
        <f t="shared" si="3"/>
        <v>15500</v>
      </c>
      <c r="G14" s="22"/>
      <c r="J14" s="7" t="str">
        <f t="shared" si="0"/>
        <v>июль</v>
      </c>
      <c r="K14" s="8">
        <f t="shared" si="1"/>
        <v>31</v>
      </c>
      <c r="L14" s="8">
        <f t="shared" si="4"/>
        <v>500</v>
      </c>
      <c r="M14" s="15">
        <f t="shared" si="5"/>
        <v>3500</v>
      </c>
      <c r="N14" s="15">
        <f t="shared" si="6"/>
        <v>15500</v>
      </c>
    </row>
    <row r="15" spans="2:15">
      <c r="B15" s="7" t="s">
        <v>16</v>
      </c>
      <c r="C15" s="8">
        <v>31</v>
      </c>
      <c r="D15" s="24">
        <v>500</v>
      </c>
      <c r="E15" s="15">
        <f t="shared" si="2"/>
        <v>3500</v>
      </c>
      <c r="F15" s="15">
        <f t="shared" si="3"/>
        <v>15500</v>
      </c>
      <c r="G15" s="22"/>
      <c r="J15" s="7" t="str">
        <f t="shared" si="0"/>
        <v>август</v>
      </c>
      <c r="K15" s="8">
        <f t="shared" si="1"/>
        <v>31</v>
      </c>
      <c r="L15" s="8">
        <f t="shared" si="4"/>
        <v>500</v>
      </c>
      <c r="M15" s="15">
        <f t="shared" si="5"/>
        <v>3500</v>
      </c>
      <c r="N15" s="15">
        <f t="shared" si="6"/>
        <v>15500</v>
      </c>
    </row>
    <row r="16" spans="2:15">
      <c r="B16" s="5" t="s">
        <v>17</v>
      </c>
      <c r="C16" s="6">
        <v>30</v>
      </c>
      <c r="D16" s="23">
        <v>470</v>
      </c>
      <c r="E16" s="15">
        <f t="shared" si="2"/>
        <v>3290</v>
      </c>
      <c r="F16" s="15">
        <f t="shared" si="3"/>
        <v>14100</v>
      </c>
      <c r="G16" s="22"/>
      <c r="J16" s="5" t="str">
        <f t="shared" si="0"/>
        <v>сентябрь</v>
      </c>
      <c r="K16" s="6">
        <f t="shared" si="1"/>
        <v>30</v>
      </c>
      <c r="L16" s="6">
        <f t="shared" si="4"/>
        <v>470</v>
      </c>
      <c r="M16" s="15">
        <f t="shared" si="5"/>
        <v>3290</v>
      </c>
      <c r="N16" s="15">
        <f t="shared" si="6"/>
        <v>14100</v>
      </c>
    </row>
    <row r="17" spans="2:15">
      <c r="B17" s="5" t="s">
        <v>18</v>
      </c>
      <c r="C17" s="6">
        <v>31</v>
      </c>
      <c r="D17" s="23">
        <v>350</v>
      </c>
      <c r="E17" s="15">
        <f t="shared" si="2"/>
        <v>2450</v>
      </c>
      <c r="F17" s="15">
        <f t="shared" si="3"/>
        <v>10850</v>
      </c>
      <c r="G17" s="22"/>
      <c r="J17" s="5" t="str">
        <f t="shared" si="0"/>
        <v>октябрь</v>
      </c>
      <c r="K17" s="6">
        <f t="shared" si="1"/>
        <v>31</v>
      </c>
      <c r="L17" s="6">
        <f t="shared" si="4"/>
        <v>350</v>
      </c>
      <c r="M17" s="15">
        <f t="shared" si="5"/>
        <v>2450</v>
      </c>
      <c r="N17" s="15">
        <f t="shared" si="6"/>
        <v>10850</v>
      </c>
    </row>
    <row r="18" spans="2:15">
      <c r="B18" s="3" t="s">
        <v>19</v>
      </c>
      <c r="C18" s="4">
        <v>30</v>
      </c>
      <c r="D18" s="4">
        <v>200</v>
      </c>
      <c r="E18" s="15">
        <f t="shared" si="2"/>
        <v>1400</v>
      </c>
      <c r="F18" s="15">
        <f t="shared" si="3"/>
        <v>6000</v>
      </c>
      <c r="G18" s="22"/>
      <c r="J18" s="3" t="str">
        <f t="shared" si="0"/>
        <v>ноябрь</v>
      </c>
      <c r="K18" s="4">
        <f t="shared" si="1"/>
        <v>30</v>
      </c>
      <c r="L18" s="4">
        <f t="shared" si="4"/>
        <v>200</v>
      </c>
      <c r="M18" s="15">
        <f t="shared" si="5"/>
        <v>1400</v>
      </c>
      <c r="N18" s="15">
        <f t="shared" si="6"/>
        <v>6000</v>
      </c>
    </row>
    <row r="19" spans="2:15">
      <c r="B19" s="3" t="s">
        <v>20</v>
      </c>
      <c r="C19" s="4">
        <v>31</v>
      </c>
      <c r="D19" s="4">
        <v>260</v>
      </c>
      <c r="E19" s="15">
        <f t="shared" si="2"/>
        <v>1820</v>
      </c>
      <c r="F19" s="15">
        <f t="shared" si="3"/>
        <v>8060</v>
      </c>
      <c r="G19" s="22"/>
      <c r="J19" s="3" t="str">
        <f t="shared" si="0"/>
        <v>декабрь</v>
      </c>
      <c r="K19" s="4">
        <f t="shared" si="1"/>
        <v>31</v>
      </c>
      <c r="L19" s="4">
        <f t="shared" si="4"/>
        <v>260</v>
      </c>
      <c r="M19" s="15">
        <f t="shared" si="5"/>
        <v>1820</v>
      </c>
      <c r="N19" s="15">
        <f t="shared" si="6"/>
        <v>8060</v>
      </c>
    </row>
    <row r="20" spans="2:15">
      <c r="B20" s="99">
        <f>SUM(C8:C19)</f>
        <v>365</v>
      </c>
      <c r="C20" s="72"/>
      <c r="D20" s="70">
        <f>SUM(F8:F19)</f>
        <v>130348</v>
      </c>
      <c r="E20" s="71"/>
      <c r="F20" s="72"/>
      <c r="G20" s="1"/>
      <c r="J20" s="99">
        <f>SUM(K8:K19)</f>
        <v>365</v>
      </c>
      <c r="K20" s="72"/>
      <c r="L20" s="70">
        <f>SUM(N8:N19)</f>
        <v>130348</v>
      </c>
      <c r="M20" s="71"/>
      <c r="N20" s="72"/>
    </row>
    <row r="21" spans="2:15">
      <c r="B21" s="31" t="s">
        <v>39</v>
      </c>
      <c r="C21" s="33" t="s">
        <v>21</v>
      </c>
      <c r="D21" s="48">
        <v>0.8</v>
      </c>
      <c r="E21" s="49">
        <v>0.8</v>
      </c>
      <c r="F21" s="44">
        <f>D20*E21</f>
        <v>104278.40000000001</v>
      </c>
      <c r="G21" s="1"/>
      <c r="J21" s="31" t="str">
        <f>B21</f>
        <v>ДОХОД1</v>
      </c>
      <c r="K21" s="33" t="str">
        <f>C21</f>
        <v>заполняемость</v>
      </c>
      <c r="L21" s="48">
        <f>D21</f>
        <v>0.8</v>
      </c>
      <c r="M21" s="49">
        <f>E21</f>
        <v>0.8</v>
      </c>
      <c r="N21" s="44">
        <f>L20*M21</f>
        <v>104278.40000000001</v>
      </c>
    </row>
    <row r="22" spans="2:15">
      <c r="B22" s="78" t="s">
        <v>22</v>
      </c>
      <c r="C22" s="94"/>
      <c r="D22" s="50">
        <v>0.2</v>
      </c>
      <c r="E22" s="51">
        <v>0.2</v>
      </c>
      <c r="F22" s="45">
        <f>F21*E22</f>
        <v>20855.680000000004</v>
      </c>
      <c r="G22" s="22"/>
      <c r="J22" s="78" t="str">
        <f t="shared" ref="J22:J28" si="7">B22</f>
        <v>управление, реклама</v>
      </c>
      <c r="K22" s="94"/>
      <c r="L22" s="50">
        <f>D22</f>
        <v>0.2</v>
      </c>
      <c r="M22" s="51">
        <f>E22</f>
        <v>0.2</v>
      </c>
      <c r="N22" s="45">
        <f>N21*M22</f>
        <v>20855.680000000004</v>
      </c>
    </row>
    <row r="23" spans="2:15">
      <c r="B23" s="3" t="s">
        <v>23</v>
      </c>
      <c r="C23" s="3" t="s">
        <v>24</v>
      </c>
      <c r="D23" s="51">
        <v>300</v>
      </c>
      <c r="E23" s="51">
        <v>12</v>
      </c>
      <c r="F23" s="46">
        <f>D23*E23</f>
        <v>3600</v>
      </c>
      <c r="G23" s="22"/>
      <c r="J23" s="3" t="str">
        <f t="shared" si="7"/>
        <v>эл/вода</v>
      </c>
      <c r="K23" s="3" t="str">
        <f>C23</f>
        <v>в месяц</v>
      </c>
      <c r="L23" s="51">
        <f>D23</f>
        <v>300</v>
      </c>
      <c r="M23" s="51">
        <f>E23</f>
        <v>12</v>
      </c>
      <c r="N23" s="46">
        <f>L23*M23</f>
        <v>3600</v>
      </c>
    </row>
    <row r="24" spans="2:15">
      <c r="B24" s="3" t="s">
        <v>25</v>
      </c>
      <c r="C24" s="78" t="s">
        <v>36</v>
      </c>
      <c r="D24" s="71"/>
      <c r="E24" s="72"/>
      <c r="F24" s="46">
        <v>1000</v>
      </c>
      <c r="G24" s="22"/>
      <c r="J24" s="3" t="str">
        <f t="shared" si="7"/>
        <v>налог</v>
      </c>
      <c r="K24" s="78" t="str">
        <f>C24</f>
        <v>в год</v>
      </c>
      <c r="L24" s="71"/>
      <c r="M24" s="72"/>
      <c r="N24" s="46">
        <f>F24</f>
        <v>1000</v>
      </c>
    </row>
    <row r="25" spans="2:15">
      <c r="B25" s="3" t="s">
        <v>48</v>
      </c>
      <c r="C25" s="3" t="s">
        <v>24</v>
      </c>
      <c r="D25" s="51">
        <v>200</v>
      </c>
      <c r="E25" s="51">
        <v>12</v>
      </c>
      <c r="F25" s="46">
        <f>D25*E25</f>
        <v>2400</v>
      </c>
      <c r="G25" s="22"/>
      <c r="J25" s="3" t="str">
        <f t="shared" si="7"/>
        <v>садовник+сигнализация+интернет</v>
      </c>
      <c r="K25" s="3" t="str">
        <f>C25</f>
        <v>в месяц</v>
      </c>
      <c r="L25" s="51">
        <f>D25</f>
        <v>200</v>
      </c>
      <c r="M25" s="51">
        <f>E25</f>
        <v>12</v>
      </c>
      <c r="N25" s="46">
        <f>L25*M25</f>
        <v>2400</v>
      </c>
    </row>
    <row r="26" spans="2:15">
      <c r="B26" s="3" t="s">
        <v>51</v>
      </c>
      <c r="C26" s="78" t="s">
        <v>36</v>
      </c>
      <c r="D26" s="71"/>
      <c r="E26" s="72"/>
      <c r="F26" s="46">
        <v>350</v>
      </c>
      <c r="G26" s="22"/>
      <c r="J26" s="3" t="str">
        <f t="shared" si="7"/>
        <v>страховка</v>
      </c>
      <c r="K26" s="78" t="str">
        <f>C26</f>
        <v>в год</v>
      </c>
      <c r="L26" s="71"/>
      <c r="M26" s="72"/>
      <c r="N26" s="46">
        <f>F26</f>
        <v>350</v>
      </c>
    </row>
    <row r="27" spans="2:15">
      <c r="B27" s="3" t="s">
        <v>40</v>
      </c>
      <c r="C27" s="78" t="s">
        <v>36</v>
      </c>
      <c r="D27" s="71"/>
      <c r="E27" s="72"/>
      <c r="F27" s="47">
        <f>SUM(F22:F26)</f>
        <v>28205.680000000004</v>
      </c>
      <c r="G27" s="11"/>
      <c r="H27" s="12"/>
      <c r="I27" s="12"/>
      <c r="J27" s="3" t="str">
        <f t="shared" si="7"/>
        <v>Итого расходы</v>
      </c>
      <c r="K27" s="78" t="str">
        <f>C27</f>
        <v>в год</v>
      </c>
      <c r="L27" s="71"/>
      <c r="M27" s="72"/>
      <c r="N27" s="67">
        <f>SUM(N22:N26)</f>
        <v>28205.680000000004</v>
      </c>
    </row>
    <row r="28" spans="2:15" ht="16.2" thickBot="1">
      <c r="B28" s="79" t="s">
        <v>41</v>
      </c>
      <c r="C28" s="71"/>
      <c r="D28" s="71"/>
      <c r="E28" s="72"/>
      <c r="F28" s="58">
        <f>F21-F27</f>
        <v>76072.72</v>
      </c>
      <c r="G28" s="1"/>
      <c r="J28" s="79" t="str">
        <f t="shared" si="7"/>
        <v>ДОХОД2</v>
      </c>
      <c r="K28" s="71"/>
      <c r="L28" s="71"/>
      <c r="M28" s="72"/>
      <c r="N28" s="58">
        <f>N21-N27</f>
        <v>76072.72</v>
      </c>
    </row>
    <row r="29" spans="2:15" ht="31.95" customHeight="1" thickTop="1" thickBot="1">
      <c r="B29" s="73" t="s">
        <v>46</v>
      </c>
      <c r="C29" s="73"/>
      <c r="D29" s="73"/>
      <c r="E29" s="74"/>
      <c r="F29" s="56">
        <f>F28*100/G5</f>
        <v>33.872423036164321</v>
      </c>
      <c r="G29" s="11"/>
      <c r="H29" s="12"/>
      <c r="I29" s="12"/>
      <c r="J29" s="103" t="s">
        <v>42</v>
      </c>
      <c r="K29" s="104"/>
      <c r="L29" s="104"/>
      <c r="M29" s="105"/>
      <c r="N29" s="56">
        <f>N28*100/O5</f>
        <v>16.04483196449889</v>
      </c>
      <c r="O29" s="12"/>
    </row>
    <row r="30" spans="2:15" ht="16.95" customHeight="1" thickTop="1">
      <c r="B30" s="75" t="s">
        <v>25</v>
      </c>
      <c r="C30" s="76"/>
      <c r="D30" s="48">
        <v>0.24</v>
      </c>
      <c r="E30" s="49">
        <v>0.24</v>
      </c>
      <c r="F30" s="59">
        <f>F21*E30</f>
        <v>25026.816000000003</v>
      </c>
      <c r="G30" s="27"/>
      <c r="H30" s="12"/>
      <c r="I30" s="12"/>
      <c r="J30" s="75" t="str">
        <f>B30</f>
        <v>налог</v>
      </c>
      <c r="K30" s="76"/>
      <c r="L30" s="48">
        <f>D30</f>
        <v>0.24</v>
      </c>
      <c r="M30" s="49">
        <f>E30</f>
        <v>0.24</v>
      </c>
      <c r="N30" s="59">
        <f>N21*M30</f>
        <v>25026.816000000003</v>
      </c>
      <c r="O30" s="12"/>
    </row>
    <row r="31" spans="2:15" ht="16.2" thickBot="1">
      <c r="B31" s="93" t="s">
        <v>43</v>
      </c>
      <c r="C31" s="71"/>
      <c r="D31" s="71"/>
      <c r="E31" s="72"/>
      <c r="F31" s="57">
        <f>F28-F30</f>
        <v>51045.903999999995</v>
      </c>
      <c r="G31" s="11"/>
      <c r="H31" s="12"/>
      <c r="I31" s="12"/>
      <c r="J31" s="93" t="s">
        <v>44</v>
      </c>
      <c r="K31" s="71"/>
      <c r="L31" s="71"/>
      <c r="M31" s="72"/>
      <c r="N31" s="57">
        <f>N28-N30</f>
        <v>51045.903999999995</v>
      </c>
      <c r="O31" s="12"/>
    </row>
    <row r="32" spans="2:15" ht="16.8" thickTop="1" thickBot="1">
      <c r="B32" s="77" t="s">
        <v>32</v>
      </c>
      <c r="C32" s="71"/>
      <c r="D32" s="71"/>
      <c r="E32" s="71"/>
      <c r="F32" s="56">
        <f>F31*100/G5</f>
        <v>22.728889601310854</v>
      </c>
      <c r="G32" s="12"/>
      <c r="H32" s="12"/>
      <c r="I32" s="12"/>
      <c r="J32" s="77" t="s">
        <v>32</v>
      </c>
      <c r="K32" s="71"/>
      <c r="L32" s="71"/>
      <c r="M32" s="71"/>
      <c r="N32" s="56">
        <f>N31*100/O5</f>
        <v>10.76631612693672</v>
      </c>
      <c r="O32" s="12"/>
    </row>
    <row r="33" spans="2:15" ht="76.2" customHeight="1" thickTop="1">
      <c r="B33" s="77" t="s">
        <v>26</v>
      </c>
      <c r="C33" s="81"/>
      <c r="D33" s="84" t="s">
        <v>33</v>
      </c>
      <c r="E33" s="82">
        <v>3.2000000000000001E-2</v>
      </c>
      <c r="F33" s="91">
        <f>C34*12</f>
        <v>16908.72</v>
      </c>
      <c r="G33" s="86" t="s">
        <v>27</v>
      </c>
      <c r="J33" s="2"/>
      <c r="K33" s="2"/>
      <c r="L33" s="12"/>
      <c r="M33" s="25"/>
      <c r="N33" s="13"/>
      <c r="O33" s="12"/>
    </row>
    <row r="34" spans="2:15">
      <c r="B34" s="52" t="s">
        <v>50</v>
      </c>
      <c r="C34" s="53">
        <v>1409.06</v>
      </c>
      <c r="D34" s="85"/>
      <c r="E34" s="83"/>
      <c r="F34" s="92"/>
      <c r="G34" s="87"/>
      <c r="J34" s="2"/>
      <c r="K34" s="2"/>
      <c r="L34" s="12"/>
      <c r="M34" s="25"/>
      <c r="N34" s="13"/>
      <c r="O34" s="12"/>
    </row>
    <row r="35" spans="2:15" ht="16.2" thickBot="1">
      <c r="B35" s="80" t="s">
        <v>47</v>
      </c>
      <c r="C35" s="80"/>
      <c r="D35" s="80"/>
      <c r="E35" s="80"/>
      <c r="F35" s="55">
        <f>F31-F33</f>
        <v>34137.183999999994</v>
      </c>
      <c r="J35" s="26"/>
      <c r="K35" s="26"/>
      <c r="L35" s="26"/>
      <c r="M35" s="28"/>
      <c r="N35" s="29"/>
    </row>
    <row r="36" spans="2:15" ht="16.8" thickTop="1" thickBot="1">
      <c r="B36" s="73" t="s">
        <v>31</v>
      </c>
      <c r="C36" s="73"/>
      <c r="D36" s="73"/>
      <c r="E36" s="74"/>
      <c r="F36" s="56">
        <f>F35*100/G5</f>
        <v>15.200049869537725</v>
      </c>
      <c r="G36" s="54" t="s">
        <v>28</v>
      </c>
      <c r="H36" s="12"/>
      <c r="I36" s="12"/>
      <c r="J36" s="101"/>
      <c r="K36" s="101"/>
      <c r="L36" s="101"/>
      <c r="M36" s="102"/>
      <c r="N36" s="20"/>
    </row>
    <row r="37" spans="2:15" ht="16.2" thickTop="1"/>
  </sheetData>
  <mergeCells count="42">
    <mergeCell ref="O2:O4"/>
    <mergeCell ref="J36:M36"/>
    <mergeCell ref="J29:M29"/>
    <mergeCell ref="J5:M5"/>
    <mergeCell ref="L6:N6"/>
    <mergeCell ref="K24:M24"/>
    <mergeCell ref="L20:N20"/>
    <mergeCell ref="J22:K22"/>
    <mergeCell ref="J4:K4"/>
    <mergeCell ref="J6:J7"/>
    <mergeCell ref="K6:K7"/>
    <mergeCell ref="J20:K20"/>
    <mergeCell ref="B32:E32"/>
    <mergeCell ref="J30:K30"/>
    <mergeCell ref="J31:M31"/>
    <mergeCell ref="B6:B7"/>
    <mergeCell ref="C6:C7"/>
    <mergeCell ref="B20:C20"/>
    <mergeCell ref="K26:M26"/>
    <mergeCell ref="G2:G4"/>
    <mergeCell ref="C24:E24"/>
    <mergeCell ref="C26:E26"/>
    <mergeCell ref="F33:F34"/>
    <mergeCell ref="B31:E31"/>
    <mergeCell ref="B22:C22"/>
    <mergeCell ref="B4:C4"/>
    <mergeCell ref="B33:C33"/>
    <mergeCell ref="B28:E28"/>
    <mergeCell ref="E33:E34"/>
    <mergeCell ref="D33:D34"/>
    <mergeCell ref="G33:G34"/>
    <mergeCell ref="B29:E29"/>
    <mergeCell ref="B5:E5"/>
    <mergeCell ref="D6:F6"/>
    <mergeCell ref="D20:F20"/>
    <mergeCell ref="B36:E36"/>
    <mergeCell ref="B30:C30"/>
    <mergeCell ref="J32:M32"/>
    <mergeCell ref="K27:M27"/>
    <mergeCell ref="J28:M28"/>
    <mergeCell ref="B35:E35"/>
    <mergeCell ref="C27:E27"/>
  </mergeCells>
  <phoneticPr fontId="11" type="noConversion"/>
  <pageMargins left="0.51181102362204722" right="0.51181102362204722" top="0.55118110236220474" bottom="0.35433070866141736" header="0" footer="0"/>
  <pageSetup paperSize="9" scale="59" orientation="landscape" r:id="rId1"/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2020-02-13T16:22:44Z</cp:lastPrinted>
  <dcterms:created xsi:type="dcterms:W3CDTF">2017-08-11T15:08:53Z</dcterms:created>
  <dcterms:modified xsi:type="dcterms:W3CDTF">2020-04-13T13:31:43Z</dcterms:modified>
</cp:coreProperties>
</file>