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H4" i="1"/>
  <c r="J4"/>
  <c r="K5"/>
  <c r="I9"/>
  <c r="K9"/>
  <c r="I10"/>
  <c r="K10"/>
  <c r="I11"/>
  <c r="K11"/>
  <c r="I12"/>
  <c r="K12"/>
  <c r="I13"/>
  <c r="K13"/>
  <c r="I14"/>
  <c r="K14"/>
  <c r="I15"/>
  <c r="K15"/>
  <c r="I16"/>
  <c r="K16"/>
  <c r="I17"/>
  <c r="K17"/>
  <c r="I18"/>
  <c r="K18"/>
  <c r="I19"/>
  <c r="K19"/>
  <c r="I20"/>
  <c r="K20"/>
  <c r="I21"/>
  <c r="K22"/>
  <c r="K23"/>
  <c r="K28"/>
  <c r="K29"/>
  <c r="K31"/>
  <c r="K32"/>
  <c r="K39"/>
  <c r="E4"/>
  <c r="D4"/>
  <c r="E5"/>
  <c r="E34"/>
  <c r="E9"/>
  <c r="E10"/>
  <c r="E11"/>
  <c r="E12"/>
  <c r="E13"/>
  <c r="E14"/>
  <c r="E15"/>
  <c r="E16"/>
  <c r="E17"/>
  <c r="E18"/>
  <c r="E19"/>
  <c r="E20"/>
  <c r="C21"/>
  <c r="E22"/>
  <c r="E23"/>
  <c r="E28"/>
  <c r="E29"/>
  <c r="E31"/>
  <c r="E32"/>
  <c r="E36"/>
  <c r="E39"/>
  <c r="G6"/>
  <c r="E6"/>
  <c r="I4"/>
  <c r="G4"/>
  <c r="H9"/>
  <c r="H10"/>
  <c r="H11"/>
  <c r="H12"/>
  <c r="H13"/>
  <c r="H14"/>
  <c r="H15"/>
  <c r="H16"/>
  <c r="H17"/>
  <c r="H18"/>
  <c r="H19"/>
  <c r="H20"/>
  <c r="J22"/>
  <c r="J23"/>
  <c r="I24"/>
  <c r="J24"/>
  <c r="K24"/>
  <c r="K25"/>
  <c r="I26"/>
  <c r="J26"/>
  <c r="K26"/>
  <c r="K27"/>
  <c r="J31"/>
  <c r="K33"/>
  <c r="K30"/>
  <c r="E24"/>
  <c r="E26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<sst xmlns="http://schemas.openxmlformats.org/spreadsheetml/2006/main" count="59" uniqueCount="54">
  <si>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</si>
  <si>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</si>
  <si>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</si>
  <si>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</si>
  <si>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</si>
  <si>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</si>
  <si>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</si>
  <si>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</si>
  <si>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</si>
  <si>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</si>
  <si>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</si>
  <si>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</si>
  <si>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</si>
  <si>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</si>
  <si>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</si>
  <si>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</si>
  <si>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</si>
  <si>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</si>
  <si>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</si>
  <si>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</si>
  <si>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</si>
  <si>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</si>
  <si>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</si>
  <si>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</si>
  <si>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</si>
  <si>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</si>
  <si>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</si>
  <si>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</si>
  <si>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</si>
  <si>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</si>
  <si>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</si>
  <si>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</si>
  <si>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</si>
  <si>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</si>
  <si>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</si>
  <si>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</si>
  <si>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</si>
  <si>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</si>
  <si>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</si>
  <si>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</si>
  <si>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</si>
  <si>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</si>
  <si>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</si>
  <si>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</si>
  <si>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</si>
  <si>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</si>
  <si>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</si>
  <si>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Затраты на покупку -
100% + 13,5% = 113,5% - вложения без ипотеки</t>
  </si>
  <si>
    <t>Общая стоимость апартаментов вместе с налогами и расходами на покупку</t>
  </si>
  <si>
    <r>
      <t xml:space="preserve">выплаты по ипотеке в год 
</t>
    </r>
    <r>
      <rPr>
        <sz val="11"/>
        <rFont val="Calibri"/>
        <family val="2"/>
        <charset val="204"/>
      </rPr>
      <t>(ипотека 60% от стоимости недвижимости)</t>
    </r>
  </si>
  <si>
    <t>3 спальни</t>
  </si>
  <si>
    <t>Апартаменты с садом
С.Кортина</t>
  </si>
  <si>
    <t>ОКУПАЕМОСТЬ ВЛОЖЕННЫХ СРЕДСТВ (лет)
((затраты на покупку+выплаты по ипотеке)/Доход 4)</t>
  </si>
  <si>
    <t>ОКУПАЕМОСТЬ ВЛОЖЕННЫХ СРЕДСТВ (лет)
(затраты на покупку/Доход 3)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</si>
</sst>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165" fontId="8" fillId="0" borderId="2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" fillId="0" borderId="38" xfId="0" applyFont="1" applyBorder="1" applyAlignment="1">
      <alignment vertical="center" wrapText="1"/>
    </xf>
    <xf numFmtId="0" fontId="7" fillId="0" borderId="39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4" fillId="0" borderId="38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8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38" xfId="0" applyFont="1" applyBorder="1" applyAlignment="1">
      <alignment vertical="center" wrapText="1"/>
    </xf>
    <xf numFmtId="0" fontId="5" fillId="0" borderId="14" xfId="0" applyFont="1" applyBorder="1" applyAlignment="1">
      <alignment vertical="center"/>
    </xf>
    <xf numFmtId="0" fontId="5" fillId="0" borderId="46" xfId="0" applyFont="1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4" fillId="0" borderId="37" xfId="0" applyFont="1" applyBorder="1" applyAlignment="1">
      <alignment vertical="center"/>
    </xf>
    <xf numFmtId="0" fontId="0" fillId="0" borderId="39" xfId="0" applyBorder="1" applyAlignment="1">
      <alignment vertical="center"/>
    </xf>
    <xf numFmtId="0" fontId="1" fillId="0" borderId="38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165" fontId="7" fillId="0" borderId="37" xfId="0" applyNumberFormat="1" applyFont="1" applyBorder="1" applyAlignment="1">
      <alignment horizontal="right" vertical="center"/>
    </xf>
    <xf numFmtId="165" fontId="0" fillId="0" borderId="39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3" fillId="0" borderId="38" xfId="0" applyFont="1" applyBorder="1" applyAlignment="1">
      <alignment vertical="center"/>
    </xf>
    <xf numFmtId="0" fontId="7" fillId="0" borderId="38" xfId="0" applyFont="1" applyBorder="1" applyAlignment="1">
      <alignment vertical="center"/>
    </xf>
    <xf numFmtId="0" fontId="7" fillId="0" borderId="33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9" fillId="0" borderId="41" xfId="0" applyFont="1" applyBorder="1" applyAlignment="1">
      <alignment vertical="center" wrapText="1"/>
    </xf>
    <xf numFmtId="0" fontId="9" fillId="0" borderId="42" xfId="0" applyFont="1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8" fillId="0" borderId="40" xfId="0" applyFont="1" applyBorder="1" applyAlignment="1">
      <alignment horizontal="center"/>
    </xf>
    <xf numFmtId="0" fontId="0" fillId="0" borderId="40" xfId="0" applyBorder="1" applyAlignment="1"/>
    <xf numFmtId="0" fontId="3" fillId="0" borderId="38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8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165" fontId="0" fillId="0" borderId="14" xfId="0" applyNumberFormat="1" applyBorder="1" applyAlignment="1">
      <alignment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36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33" xfId="0" applyFont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4" fillId="0" borderId="3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3" xfId="0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141" t="s">
        <v>43</v>
      </c>
      <c r="B1" s="142"/>
      <c r="C1" s="142"/>
      <c r="D1" s="142"/>
      <c r="E1" s="142"/>
      <c r="F1" s="142"/>
      <c r="G1" s="142"/>
      <c r="H1" s="142"/>
      <c r="I1" s="142"/>
      <c r="J1" s="142"/>
      <c r="K1" s="143"/>
    </row>
    <row r="2" spans="1:11" s="10" customFormat="1" ht="16.2" thickTop="1">
      <c r="A2" s="144" t="s">
        <v>44</v>
      </c>
      <c r="B2" s="145"/>
      <c r="C2" s="145"/>
      <c r="D2" s="72"/>
      <c r="E2" s="72"/>
      <c r="F2" s="74"/>
      <c r="G2" s="69" t="s">
        <v>45</v>
      </c>
      <c r="H2" s="70"/>
      <c r="I2" s="70"/>
      <c r="J2" s="70"/>
      <c r="K2" s="71"/>
    </row>
    <row r="3" spans="1:11" s="3" customFormat="1" ht="45.6" customHeight="1">
      <c r="A3" s="89" t="s">
        <v>51</v>
      </c>
      <c r="B3" s="12" t="s">
        <v>0</v>
      </c>
      <c r="C3" s="152" t="s">
        <v>38</v>
      </c>
      <c r="D3" s="150"/>
      <c r="E3" s="67" t="s">
        <v>37</v>
      </c>
      <c r="F3" s="73"/>
      <c r="G3" s="19" t="str">
        <f t="shared" ref="G3:I4" si="0">A3</f>
        <v>Апартаменты с садом
С.Кортина</v>
      </c>
      <c r="H3" s="14" t="str">
        <f t="shared" si="0"/>
        <v>Цена</v>
      </c>
      <c r="I3" s="149" t="str">
        <f t="shared" si="0"/>
        <v>Налоги и расходы на покупку</v>
      </c>
      <c r="J3" s="150"/>
      <c r="K3" s="41"/>
    </row>
    <row r="4" spans="1:11" s="3" customFormat="1" ht="15.45" customHeight="1" thickBot="1">
      <c r="A4" s="61" t="s">
        <v>50</v>
      </c>
      <c r="B4" s="62">
        <v>264000</v>
      </c>
      <c r="C4" s="75">
        <v>0.13500000000000001</v>
      </c>
      <c r="D4" s="63">
        <f>B4*C4</f>
        <v>35640</v>
      </c>
      <c r="E4" s="68">
        <f>B4*40%</f>
        <v>105600</v>
      </c>
      <c r="F4" s="73"/>
      <c r="G4" s="64" t="str">
        <f t="shared" si="0"/>
        <v>3 спальни</v>
      </c>
      <c r="H4" s="62">
        <f t="shared" si="0"/>
        <v>264000</v>
      </c>
      <c r="I4" s="75">
        <f t="shared" si="0"/>
        <v>0.13500000000000001</v>
      </c>
      <c r="J4" s="63">
        <f>H4*I4</f>
        <v>35640</v>
      </c>
      <c r="K4" s="42"/>
    </row>
    <row r="5" spans="1:11" s="3" customFormat="1" ht="35.4" customHeight="1" thickBot="1">
      <c r="A5" s="146" t="s">
        <v>46</v>
      </c>
      <c r="B5" s="147"/>
      <c r="C5" s="147"/>
      <c r="D5" s="148"/>
      <c r="E5" s="43">
        <f>E4+D4</f>
        <v>141240</v>
      </c>
      <c r="F5" s="66"/>
      <c r="G5" s="151" t="s">
        <v>47</v>
      </c>
      <c r="H5" s="147"/>
      <c r="I5" s="147"/>
      <c r="J5" s="148"/>
      <c r="K5" s="76">
        <f>H4+J4</f>
        <v>299640</v>
      </c>
    </row>
    <row r="6" spans="1:11" s="3" customFormat="1" ht="30" customHeight="1" thickBot="1">
      <c r="A6" s="124" t="s">
        <v>48</v>
      </c>
      <c r="B6" s="125"/>
      <c r="C6" s="125"/>
      <c r="D6" s="126"/>
      <c r="E6" s="44">
        <f>B4+D4</f>
        <v>299640</v>
      </c>
      <c r="G6" s="124" t="str">
        <f>A6</f>
        <v>Общая стоимость апартаментов вместе с налогами и расходами на покупку</v>
      </c>
      <c r="H6" s="125"/>
      <c r="I6" s="125"/>
      <c r="J6" s="126"/>
      <c r="K6" s="77">
        <f>H4+J4</f>
        <v>299640</v>
      </c>
    </row>
    <row r="7" spans="1:11" s="3" customFormat="1" ht="15" thickBot="1">
      <c r="A7" s="134" t="s">
        <v>2</v>
      </c>
      <c r="B7" s="114" t="s">
        <v>3</v>
      </c>
      <c r="C7" s="137" t="s">
        <v>1</v>
      </c>
      <c r="D7" s="137"/>
      <c r="E7" s="137"/>
      <c r="F7" s="29"/>
      <c r="G7" s="134" t="str">
        <f>A7</f>
        <v>месяцы</v>
      </c>
      <c r="H7" s="114" t="str">
        <f>B7</f>
        <v>дни</v>
      </c>
      <c r="I7" s="127" t="str">
        <f>C7</f>
        <v>стоимость аренды, евро</v>
      </c>
      <c r="J7" s="127"/>
      <c r="K7" s="128"/>
    </row>
    <row r="8" spans="1:11" s="3" customFormat="1" ht="15" thickBot="1">
      <c r="A8" s="135"/>
      <c r="B8" s="115"/>
      <c r="C8" s="4" t="s">
        <v>33</v>
      </c>
      <c r="D8" s="4" t="s">
        <v>4</v>
      </c>
      <c r="E8" s="4" t="s">
        <v>5</v>
      </c>
      <c r="F8" s="30"/>
      <c r="G8" s="135"/>
      <c r="H8" s="115"/>
      <c r="I8" s="4" t="str">
        <f>C8</f>
        <v>за сутки</v>
      </c>
      <c r="J8" s="4" t="str">
        <f>D8</f>
        <v>за неделю</v>
      </c>
      <c r="K8" s="78" t="str">
        <f>E8</f>
        <v>за месяц</v>
      </c>
    </row>
    <row r="9" spans="1:11" s="3" customFormat="1" ht="14.4">
      <c r="A9" s="21" t="s">
        <v>6</v>
      </c>
      <c r="B9" s="5">
        <v>31</v>
      </c>
      <c r="C9" s="88">
        <v>140</v>
      </c>
      <c r="D9" s="45">
        <f t="shared" ref="D9:D20" si="1">C9*7</f>
        <v>980</v>
      </c>
      <c r="E9" s="45">
        <f>B9*C9</f>
        <v>4340</v>
      </c>
      <c r="F9" s="31"/>
      <c r="G9" s="21" t="str">
        <f t="shared" ref="G9:G20" si="2">A9</f>
        <v>январь</v>
      </c>
      <c r="H9" s="5">
        <f t="shared" ref="H9:H20" si="3">B9</f>
        <v>31</v>
      </c>
      <c r="I9" s="45">
        <f>C9</f>
        <v>140</v>
      </c>
      <c r="J9" s="45">
        <f>I9*7</f>
        <v>980</v>
      </c>
      <c r="K9" s="79">
        <f>H9*I9</f>
        <v>4340</v>
      </c>
    </row>
    <row r="10" spans="1:11" s="3" customFormat="1" ht="14.4">
      <c r="A10" s="22" t="s">
        <v>7</v>
      </c>
      <c r="B10" s="7">
        <v>28</v>
      </c>
      <c r="C10" s="46">
        <v>140</v>
      </c>
      <c r="D10" s="46">
        <f t="shared" si="1"/>
        <v>980</v>
      </c>
      <c r="E10" s="46">
        <f t="shared" ref="E10:E20" si="4">B10*C10</f>
        <v>3920</v>
      </c>
      <c r="F10" s="31"/>
      <c r="G10" s="22" t="str">
        <f t="shared" si="2"/>
        <v>февраль</v>
      </c>
      <c r="H10" s="7">
        <f t="shared" si="3"/>
        <v>28</v>
      </c>
      <c r="I10" s="46">
        <f t="shared" ref="I10:I20" si="5">C10</f>
        <v>140</v>
      </c>
      <c r="J10" s="46">
        <f t="shared" ref="J10:J20" si="6">I10*7</f>
        <v>980</v>
      </c>
      <c r="K10" s="80">
        <f t="shared" ref="K10:K20" si="7">H10*I10</f>
        <v>3920</v>
      </c>
    </row>
    <row r="11" spans="1:11" s="3" customFormat="1" ht="14.4">
      <c r="A11" s="22" t="s">
        <v>8</v>
      </c>
      <c r="B11" s="7">
        <v>31</v>
      </c>
      <c r="C11" s="46">
        <v>160</v>
      </c>
      <c r="D11" s="46">
        <f t="shared" si="1"/>
        <v>1120</v>
      </c>
      <c r="E11" s="46">
        <f t="shared" si="4"/>
        <v>4960</v>
      </c>
      <c r="F11" s="31"/>
      <c r="G11" s="22" t="str">
        <f t="shared" si="2"/>
        <v>март</v>
      </c>
      <c r="H11" s="7">
        <f t="shared" si="3"/>
        <v>31</v>
      </c>
      <c r="I11" s="46">
        <f t="shared" si="5"/>
        <v>160</v>
      </c>
      <c r="J11" s="46">
        <f t="shared" si="6"/>
        <v>1120</v>
      </c>
      <c r="K11" s="80">
        <f t="shared" si="7"/>
        <v>4960</v>
      </c>
    </row>
    <row r="12" spans="1:11" s="3" customFormat="1" ht="14.4">
      <c r="A12" s="23" t="s">
        <v>9</v>
      </c>
      <c r="B12" s="8">
        <v>30</v>
      </c>
      <c r="C12" s="47">
        <v>170</v>
      </c>
      <c r="D12" s="46">
        <f t="shared" si="1"/>
        <v>1190</v>
      </c>
      <c r="E12" s="46">
        <f t="shared" si="4"/>
        <v>5100</v>
      </c>
      <c r="F12" s="31"/>
      <c r="G12" s="23" t="str">
        <f t="shared" si="2"/>
        <v>апрель</v>
      </c>
      <c r="H12" s="8">
        <f t="shared" si="3"/>
        <v>30</v>
      </c>
      <c r="I12" s="58">
        <f t="shared" si="5"/>
        <v>170</v>
      </c>
      <c r="J12" s="46">
        <f t="shared" si="6"/>
        <v>1190</v>
      </c>
      <c r="K12" s="80">
        <f t="shared" si="7"/>
        <v>5100</v>
      </c>
    </row>
    <row r="13" spans="1:11" s="3" customFormat="1" ht="14.4">
      <c r="A13" s="23" t="s">
        <v>10</v>
      </c>
      <c r="B13" s="8">
        <v>31</v>
      </c>
      <c r="C13" s="47">
        <v>180</v>
      </c>
      <c r="D13" s="46">
        <f t="shared" si="1"/>
        <v>1260</v>
      </c>
      <c r="E13" s="46">
        <f t="shared" si="4"/>
        <v>5580</v>
      </c>
      <c r="F13" s="31"/>
      <c r="G13" s="23" t="str">
        <f t="shared" si="2"/>
        <v>май</v>
      </c>
      <c r="H13" s="8">
        <f t="shared" si="3"/>
        <v>31</v>
      </c>
      <c r="I13" s="58">
        <f t="shared" si="5"/>
        <v>180</v>
      </c>
      <c r="J13" s="46">
        <f t="shared" si="6"/>
        <v>1260</v>
      </c>
      <c r="K13" s="80">
        <f t="shared" si="7"/>
        <v>5580</v>
      </c>
    </row>
    <row r="14" spans="1:11" s="3" customFormat="1" ht="14.4">
      <c r="A14" s="24" t="s">
        <v>11</v>
      </c>
      <c r="B14" s="9">
        <v>30</v>
      </c>
      <c r="C14" s="48">
        <v>220</v>
      </c>
      <c r="D14" s="46">
        <f t="shared" si="1"/>
        <v>1540</v>
      </c>
      <c r="E14" s="46">
        <f t="shared" si="4"/>
        <v>6600</v>
      </c>
      <c r="F14" s="31"/>
      <c r="G14" s="24" t="str">
        <f t="shared" si="2"/>
        <v>июнь</v>
      </c>
      <c r="H14" s="9">
        <f t="shared" si="3"/>
        <v>30</v>
      </c>
      <c r="I14" s="59">
        <f t="shared" si="5"/>
        <v>220</v>
      </c>
      <c r="J14" s="46">
        <f t="shared" si="6"/>
        <v>1540</v>
      </c>
      <c r="K14" s="80">
        <f t="shared" si="7"/>
        <v>6600</v>
      </c>
    </row>
    <row r="15" spans="1:11" s="3" customFormat="1" ht="14.4">
      <c r="A15" s="24" t="s">
        <v>12</v>
      </c>
      <c r="B15" s="9">
        <v>31</v>
      </c>
      <c r="C15" s="48">
        <v>230</v>
      </c>
      <c r="D15" s="46">
        <f t="shared" si="1"/>
        <v>1610</v>
      </c>
      <c r="E15" s="46">
        <f t="shared" si="4"/>
        <v>7130</v>
      </c>
      <c r="F15" s="31"/>
      <c r="G15" s="24" t="str">
        <f t="shared" si="2"/>
        <v>июль</v>
      </c>
      <c r="H15" s="9">
        <f t="shared" si="3"/>
        <v>31</v>
      </c>
      <c r="I15" s="59">
        <f t="shared" si="5"/>
        <v>230</v>
      </c>
      <c r="J15" s="46">
        <f t="shared" si="6"/>
        <v>1610</v>
      </c>
      <c r="K15" s="80">
        <f t="shared" si="7"/>
        <v>7130</v>
      </c>
    </row>
    <row r="16" spans="1:11" s="3" customFormat="1" ht="14.4">
      <c r="A16" s="24" t="s">
        <v>13</v>
      </c>
      <c r="B16" s="9">
        <v>31</v>
      </c>
      <c r="C16" s="48">
        <v>230</v>
      </c>
      <c r="D16" s="46">
        <f t="shared" si="1"/>
        <v>1610</v>
      </c>
      <c r="E16" s="46">
        <f t="shared" si="4"/>
        <v>7130</v>
      </c>
      <c r="F16" s="31"/>
      <c r="G16" s="24" t="str">
        <f t="shared" si="2"/>
        <v>август</v>
      </c>
      <c r="H16" s="9">
        <f t="shared" si="3"/>
        <v>31</v>
      </c>
      <c r="I16" s="59">
        <f t="shared" si="5"/>
        <v>230</v>
      </c>
      <c r="J16" s="46">
        <f t="shared" si="6"/>
        <v>1610</v>
      </c>
      <c r="K16" s="80">
        <f t="shared" si="7"/>
        <v>7130</v>
      </c>
    </row>
    <row r="17" spans="1:11" s="3" customFormat="1" ht="14.4">
      <c r="A17" s="23" t="s">
        <v>14</v>
      </c>
      <c r="B17" s="8">
        <v>30</v>
      </c>
      <c r="C17" s="47">
        <v>190</v>
      </c>
      <c r="D17" s="46">
        <f t="shared" si="1"/>
        <v>1330</v>
      </c>
      <c r="E17" s="46">
        <f t="shared" si="4"/>
        <v>5700</v>
      </c>
      <c r="F17" s="31"/>
      <c r="G17" s="23" t="str">
        <f t="shared" si="2"/>
        <v>сентябрь</v>
      </c>
      <c r="H17" s="8">
        <f t="shared" si="3"/>
        <v>30</v>
      </c>
      <c r="I17" s="58">
        <f t="shared" si="5"/>
        <v>190</v>
      </c>
      <c r="J17" s="46">
        <f t="shared" si="6"/>
        <v>1330</v>
      </c>
      <c r="K17" s="80">
        <f t="shared" si="7"/>
        <v>5700</v>
      </c>
    </row>
    <row r="18" spans="1:11" s="3" customFormat="1" ht="14.4">
      <c r="A18" s="23" t="s">
        <v>15</v>
      </c>
      <c r="B18" s="8">
        <v>31</v>
      </c>
      <c r="C18" s="47">
        <v>170</v>
      </c>
      <c r="D18" s="46">
        <f t="shared" si="1"/>
        <v>1190</v>
      </c>
      <c r="E18" s="46">
        <f t="shared" si="4"/>
        <v>5270</v>
      </c>
      <c r="F18" s="31"/>
      <c r="G18" s="23" t="str">
        <f t="shared" si="2"/>
        <v>октябрь</v>
      </c>
      <c r="H18" s="8">
        <f t="shared" si="3"/>
        <v>31</v>
      </c>
      <c r="I18" s="58">
        <f t="shared" si="5"/>
        <v>170</v>
      </c>
      <c r="J18" s="46">
        <f t="shared" si="6"/>
        <v>1190</v>
      </c>
      <c r="K18" s="80">
        <f t="shared" si="7"/>
        <v>5270</v>
      </c>
    </row>
    <row r="19" spans="1:11" s="3" customFormat="1" ht="14.4">
      <c r="A19" s="22" t="s">
        <v>16</v>
      </c>
      <c r="B19" s="7">
        <v>30</v>
      </c>
      <c r="C19" s="46">
        <v>140</v>
      </c>
      <c r="D19" s="46">
        <f t="shared" si="1"/>
        <v>980</v>
      </c>
      <c r="E19" s="46">
        <f t="shared" si="4"/>
        <v>4200</v>
      </c>
      <c r="F19" s="31"/>
      <c r="G19" s="22" t="str">
        <f t="shared" si="2"/>
        <v>ноябрь</v>
      </c>
      <c r="H19" s="7">
        <f t="shared" si="3"/>
        <v>30</v>
      </c>
      <c r="I19" s="46">
        <f t="shared" si="5"/>
        <v>140</v>
      </c>
      <c r="J19" s="46">
        <f t="shared" si="6"/>
        <v>980</v>
      </c>
      <c r="K19" s="80">
        <f t="shared" si="7"/>
        <v>4200</v>
      </c>
    </row>
    <row r="20" spans="1:11" s="3" customFormat="1" ht="14.4">
      <c r="A20" s="22" t="s">
        <v>17</v>
      </c>
      <c r="B20" s="7">
        <v>31</v>
      </c>
      <c r="C20" s="46">
        <v>150</v>
      </c>
      <c r="D20" s="46">
        <f t="shared" si="1"/>
        <v>1050</v>
      </c>
      <c r="E20" s="46">
        <f t="shared" si="4"/>
        <v>4650</v>
      </c>
      <c r="F20" s="31"/>
      <c r="G20" s="22" t="str">
        <f t="shared" si="2"/>
        <v>декабрь</v>
      </c>
      <c r="H20" s="7">
        <f t="shared" si="3"/>
        <v>31</v>
      </c>
      <c r="I20" s="46">
        <f t="shared" si="5"/>
        <v>150</v>
      </c>
      <c r="J20" s="46">
        <f t="shared" si="6"/>
        <v>1050</v>
      </c>
      <c r="K20" s="80">
        <f t="shared" si="7"/>
        <v>4650</v>
      </c>
    </row>
    <row r="21" spans="1:11" s="3" customFormat="1">
      <c r="A21" s="136">
        <f>SUM(B9:B20)</f>
        <v>365</v>
      </c>
      <c r="B21" s="102"/>
      <c r="C21" s="116">
        <f>SUM(E9:E20)</f>
        <v>64580</v>
      </c>
      <c r="D21" s="117"/>
      <c r="E21" s="140"/>
      <c r="F21" s="32"/>
      <c r="G21" s="136">
        <f>SUM(H9:H20)</f>
        <v>365</v>
      </c>
      <c r="H21" s="102"/>
      <c r="I21" s="116">
        <f>SUM(K9:K20)</f>
        <v>64580</v>
      </c>
      <c r="J21" s="117"/>
      <c r="K21" s="118"/>
    </row>
    <row r="22" spans="1:11" s="3" customFormat="1" ht="14.4">
      <c r="A22" s="25" t="s">
        <v>27</v>
      </c>
      <c r="B22" s="6" t="s">
        <v>18</v>
      </c>
      <c r="C22" s="38">
        <v>0.8</v>
      </c>
      <c r="D22" s="7">
        <v>0.8</v>
      </c>
      <c r="E22" s="49">
        <f>C21*D22</f>
        <v>51664</v>
      </c>
      <c r="F22" s="33"/>
      <c r="G22" s="25" t="str">
        <f>A22</f>
        <v>ДОХОД1</v>
      </c>
      <c r="H22" s="6" t="str">
        <f>B22</f>
        <v>заполняемость</v>
      </c>
      <c r="I22" s="38">
        <f>C22</f>
        <v>0.8</v>
      </c>
      <c r="J22" s="7">
        <f>D22</f>
        <v>0.8</v>
      </c>
      <c r="K22" s="81">
        <f>I21*J22</f>
        <v>51664</v>
      </c>
    </row>
    <row r="23" spans="1:11" s="3" customFormat="1">
      <c r="A23" s="138" t="s">
        <v>19</v>
      </c>
      <c r="B23" s="139"/>
      <c r="C23" s="39">
        <v>0.2</v>
      </c>
      <c r="D23" s="40">
        <v>0.2</v>
      </c>
      <c r="E23" s="50">
        <f>E22*D23</f>
        <v>10332.800000000001</v>
      </c>
      <c r="F23" s="34"/>
      <c r="G23" s="113" t="str">
        <f>A23</f>
        <v>управление, реклама</v>
      </c>
      <c r="H23" s="102"/>
      <c r="I23" s="39">
        <f>C23</f>
        <v>0.2</v>
      </c>
      <c r="J23" s="40">
        <f>D23</f>
        <v>0.2</v>
      </c>
      <c r="K23" s="82">
        <f>K22*J23</f>
        <v>10332.800000000001</v>
      </c>
    </row>
    <row r="24" spans="1:11" s="3" customFormat="1" ht="14.4">
      <c r="A24" s="35" t="s">
        <v>20</v>
      </c>
      <c r="B24" s="11" t="s">
        <v>21</v>
      </c>
      <c r="C24" s="65">
        <v>140</v>
      </c>
      <c r="D24" s="40">
        <v>12</v>
      </c>
      <c r="E24" s="50">
        <f>C24*D24</f>
        <v>1680</v>
      </c>
      <c r="F24" s="34"/>
      <c r="G24" s="26" t="str">
        <f t="shared" ref="G24:G29" si="8">A24</f>
        <v>эл/вода</v>
      </c>
      <c r="H24" s="11" t="str">
        <f>B24</f>
        <v>в месяц</v>
      </c>
      <c r="I24" s="65">
        <f>C24</f>
        <v>140</v>
      </c>
      <c r="J24" s="40">
        <f>D24</f>
        <v>12</v>
      </c>
      <c r="K24" s="82">
        <f>I24*J24</f>
        <v>1680</v>
      </c>
    </row>
    <row r="25" spans="1:11" s="3" customFormat="1">
      <c r="A25" s="35" t="s">
        <v>22</v>
      </c>
      <c r="B25" s="111" t="s">
        <v>26</v>
      </c>
      <c r="C25" s="112"/>
      <c r="D25" s="102"/>
      <c r="E25" s="50">
        <v>900</v>
      </c>
      <c r="F25" s="34"/>
      <c r="G25" s="26" t="str">
        <f t="shared" si="8"/>
        <v>налог</v>
      </c>
      <c r="H25" s="111" t="str">
        <f>B25</f>
        <v>в год</v>
      </c>
      <c r="I25" s="112"/>
      <c r="J25" s="102"/>
      <c r="K25" s="82">
        <f>E25</f>
        <v>900</v>
      </c>
    </row>
    <row r="26" spans="1:11" s="3" customFormat="1" ht="28.8">
      <c r="A26" s="36" t="s">
        <v>34</v>
      </c>
      <c r="B26" s="11" t="s">
        <v>21</v>
      </c>
      <c r="C26" s="65">
        <v>140</v>
      </c>
      <c r="D26" s="40">
        <v>12</v>
      </c>
      <c r="E26" s="50">
        <f>C26*D26</f>
        <v>1680</v>
      </c>
      <c r="F26" s="34"/>
      <c r="G26" s="27" t="str">
        <f t="shared" si="8"/>
        <v>комунидад+ интернет</v>
      </c>
      <c r="H26" s="11" t="str">
        <f>B26</f>
        <v>в месяц</v>
      </c>
      <c r="I26" s="65">
        <f>C26</f>
        <v>140</v>
      </c>
      <c r="J26" s="40">
        <f>D26</f>
        <v>12</v>
      </c>
      <c r="K26" s="82">
        <f>I26*J26</f>
        <v>1680</v>
      </c>
    </row>
    <row r="27" spans="1:11" s="3" customFormat="1">
      <c r="A27" s="35" t="s">
        <v>32</v>
      </c>
      <c r="B27" s="111" t="s">
        <v>26</v>
      </c>
      <c r="C27" s="112"/>
      <c r="D27" s="102"/>
      <c r="E27" s="50">
        <v>300</v>
      </c>
      <c r="F27" s="34"/>
      <c r="G27" s="26" t="str">
        <f t="shared" si="8"/>
        <v>страховка</v>
      </c>
      <c r="H27" s="111" t="str">
        <f>B27</f>
        <v>в год</v>
      </c>
      <c r="I27" s="112"/>
      <c r="J27" s="102"/>
      <c r="K27" s="82">
        <f>E27</f>
        <v>300</v>
      </c>
    </row>
    <row r="28" spans="1:11" s="3" customFormat="1" ht="28.8">
      <c r="A28" s="36" t="s">
        <v>28</v>
      </c>
      <c r="B28" s="111" t="s">
        <v>26</v>
      </c>
      <c r="C28" s="112"/>
      <c r="D28" s="102"/>
      <c r="E28" s="51">
        <f>SUM(E23:E27)</f>
        <v>14892.800000000001</v>
      </c>
      <c r="F28" s="32"/>
      <c r="G28" s="27" t="str">
        <f t="shared" si="8"/>
        <v>Итого расходы</v>
      </c>
      <c r="H28" s="111" t="str">
        <f>B28</f>
        <v>в год</v>
      </c>
      <c r="I28" s="112"/>
      <c r="J28" s="102"/>
      <c r="K28" s="81">
        <f>SUM(K23:K27)</f>
        <v>14892.800000000001</v>
      </c>
    </row>
    <row r="29" spans="1:11" s="3" customFormat="1" ht="16.2" thickBot="1">
      <c r="A29" s="122" t="s">
        <v>29</v>
      </c>
      <c r="B29" s="112"/>
      <c r="C29" s="112"/>
      <c r="D29" s="102"/>
      <c r="E29" s="52">
        <f>E22-E28</f>
        <v>36771.199999999997</v>
      </c>
      <c r="F29" s="32"/>
      <c r="G29" s="122" t="str">
        <f t="shared" si="8"/>
        <v>ДОХОД2</v>
      </c>
      <c r="H29" s="112"/>
      <c r="I29" s="112"/>
      <c r="J29" s="102"/>
      <c r="K29" s="83">
        <f>K22-K28</f>
        <v>36771.199999999997</v>
      </c>
    </row>
    <row r="30" spans="1:11" s="2" customFormat="1" ht="30.6" customHeight="1" thickTop="1" thickBot="1">
      <c r="A30" s="108" t="s">
        <v>39</v>
      </c>
      <c r="B30" s="109"/>
      <c r="C30" s="109"/>
      <c r="D30" s="110"/>
      <c r="E30" s="18">
        <f>E29*100%/E5</f>
        <v>0.26034551118663268</v>
      </c>
      <c r="F30" s="33"/>
      <c r="G30" s="119" t="s">
        <v>36</v>
      </c>
      <c r="H30" s="120"/>
      <c r="I30" s="120"/>
      <c r="J30" s="121"/>
      <c r="K30" s="18">
        <f>K29*100%/K5</f>
        <v>0.12271792818048324</v>
      </c>
    </row>
    <row r="31" spans="1:11" s="2" customFormat="1" ht="15" thickTop="1">
      <c r="A31" s="99" t="s">
        <v>22</v>
      </c>
      <c r="B31" s="100"/>
      <c r="C31" s="13">
        <v>0.24</v>
      </c>
      <c r="D31" s="14">
        <v>0.24</v>
      </c>
      <c r="E31" s="53">
        <f>E22*D31</f>
        <v>12399.359999999999</v>
      </c>
      <c r="F31" s="34"/>
      <c r="G31" s="99" t="str">
        <f>A31</f>
        <v>налог</v>
      </c>
      <c r="H31" s="100"/>
      <c r="I31" s="13">
        <f>C31</f>
        <v>0.24</v>
      </c>
      <c r="J31" s="14">
        <f>D31</f>
        <v>0.24</v>
      </c>
      <c r="K31" s="84">
        <f>K22*J31</f>
        <v>12399.359999999999</v>
      </c>
    </row>
    <row r="32" spans="1:11" s="2" customFormat="1" ht="16.2" thickBot="1">
      <c r="A32" s="123" t="s">
        <v>30</v>
      </c>
      <c r="B32" s="112"/>
      <c r="C32" s="112"/>
      <c r="D32" s="102"/>
      <c r="E32" s="54">
        <f>E29-E31</f>
        <v>24371.839999999997</v>
      </c>
      <c r="F32" s="33"/>
      <c r="G32" s="123" t="s">
        <v>31</v>
      </c>
      <c r="H32" s="112"/>
      <c r="I32" s="112"/>
      <c r="J32" s="102"/>
      <c r="K32" s="85">
        <f>K29-K31</f>
        <v>24371.839999999997</v>
      </c>
    </row>
    <row r="33" spans="1:11" s="2" customFormat="1" ht="28.2" customHeight="1" thickTop="1" thickBot="1">
      <c r="A33" s="103" t="s">
        <v>35</v>
      </c>
      <c r="B33" s="132"/>
      <c r="C33" s="132"/>
      <c r="D33" s="133"/>
      <c r="E33" s="18">
        <f>E32*100%/E5</f>
        <v>0.17255621636930046</v>
      </c>
      <c r="F33" s="28"/>
      <c r="G33" s="105" t="s">
        <v>35</v>
      </c>
      <c r="H33" s="106"/>
      <c r="I33" s="106"/>
      <c r="J33" s="107"/>
      <c r="K33" s="18">
        <f>K32*100%/K5</f>
        <v>8.133707115204912E-2</v>
      </c>
    </row>
    <row r="34" spans="1:11" s="2" customFormat="1" ht="69.599999999999994" customHeight="1" thickTop="1">
      <c r="A34" s="103" t="s">
        <v>49</v>
      </c>
      <c r="B34" s="104"/>
      <c r="C34" s="15" t="s">
        <v>25</v>
      </c>
      <c r="D34" s="16">
        <v>3.5999999999999997E-2</v>
      </c>
      <c r="E34" s="55">
        <f>C35*12</f>
        <v>11121.84</v>
      </c>
      <c r="F34" s="97" t="s">
        <v>23</v>
      </c>
    </row>
    <row r="35" spans="1:11" s="2" customFormat="1">
      <c r="A35" s="101" t="s">
        <v>40</v>
      </c>
      <c r="B35" s="102"/>
      <c r="C35" s="60">
        <v>926.82</v>
      </c>
      <c r="D35" s="17"/>
      <c r="E35" s="56"/>
      <c r="F35" s="98"/>
    </row>
    <row r="36" spans="1:11" s="3" customFormat="1" ht="30" customHeight="1" thickBot="1">
      <c r="A36" s="94" t="s">
        <v>41</v>
      </c>
      <c r="B36" s="95"/>
      <c r="C36" s="95"/>
      <c r="D36" s="96"/>
      <c r="E36" s="57">
        <f>E32-E34</f>
        <v>13249.999999999996</v>
      </c>
      <c r="F36" s="20"/>
    </row>
    <row r="37" spans="1:11" s="2" customFormat="1" ht="28.2" customHeight="1" thickTop="1" thickBot="1">
      <c r="A37" s="129" t="s">
        <v>42</v>
      </c>
      <c r="B37" s="130"/>
      <c r="C37" s="130"/>
      <c r="D37" s="131"/>
      <c r="E37" s="18">
        <f>E36*100%/E5</f>
        <v>9.381195128858677E-2</v>
      </c>
      <c r="F37" s="37" t="s">
        <v>24</v>
      </c>
    </row>
    <row r="38" spans="1:11" ht="16.2" thickTop="1"/>
    <row r="39" spans="1:11" ht="30" customHeight="1">
      <c r="A39" s="90" t="s">
        <v>52</v>
      </c>
      <c r="B39" s="91"/>
      <c r="C39" s="91"/>
      <c r="D39" s="91"/>
      <c r="E39" s="86">
        <f>(E5+E34)/E36</f>
        <v>11.499006792452834</v>
      </c>
      <c r="F39" s="87"/>
      <c r="G39" s="92" t="s">
        <v>53</v>
      </c>
      <c r="H39" s="92"/>
      <c r="I39" s="92"/>
      <c r="J39" s="93"/>
      <c r="K39" s="86">
        <f>K5/K32</f>
        <v>12.29451695071033</v>
      </c>
    </row>
  </sheetData>
  <mergeCells count="43">
    <mergeCell ref="A6:D6"/>
    <mergeCell ref="A1:K1"/>
    <mergeCell ref="A2:C2"/>
    <mergeCell ref="A5:D5"/>
    <mergeCell ref="I3:J3"/>
    <mergeCell ref="G5:J5"/>
    <mergeCell ref="C3:D3"/>
    <mergeCell ref="C7:E7"/>
    <mergeCell ref="B7:B8"/>
    <mergeCell ref="A23:B23"/>
    <mergeCell ref="C21:E21"/>
    <mergeCell ref="G21:H21"/>
    <mergeCell ref="G29:J29"/>
    <mergeCell ref="H27:J27"/>
    <mergeCell ref="G6:J6"/>
    <mergeCell ref="I7:K7"/>
    <mergeCell ref="A37:D37"/>
    <mergeCell ref="A31:B31"/>
    <mergeCell ref="B27:D27"/>
    <mergeCell ref="A33:D33"/>
    <mergeCell ref="A32:D32"/>
    <mergeCell ref="B28:D28"/>
    <mergeCell ref="B25:D25"/>
    <mergeCell ref="A7:A8"/>
    <mergeCell ref="A30:D30"/>
    <mergeCell ref="H25:J25"/>
    <mergeCell ref="G23:H23"/>
    <mergeCell ref="H7:H8"/>
    <mergeCell ref="I21:K21"/>
    <mergeCell ref="H28:J28"/>
    <mergeCell ref="G30:J30"/>
    <mergeCell ref="A29:D29"/>
    <mergeCell ref="G7:G8"/>
    <mergeCell ref="A21:B21"/>
    <mergeCell ref="A39:D39"/>
    <mergeCell ref="G39:J39"/>
    <mergeCell ref="A36:D36"/>
    <mergeCell ref="F34:F35"/>
    <mergeCell ref="G31:H31"/>
    <mergeCell ref="A35:B35"/>
    <mergeCell ref="A34:B34"/>
    <mergeCell ref="G33:J33"/>
    <mergeCell ref="G32:J32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2021-02-06T17:13:42Z</cp:lastPrinted>
  <dcterms:created xsi:type="dcterms:W3CDTF">2017-08-11T15:08:53Z</dcterms:created>
  <dcterms:modified xsi:type="dcterms:W3CDTF">2021-08-11T16:37:50Z</dcterms:modified>
</cp:coreProperties>
</file>