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-1896" yWindow="1440" windowWidth="19416" windowHeight="11016" tabRatio="500"/>
  </bookViews>
  <sheets>
    <sheet name="Лист1" sheetId="1" r:id="rId1"/>
  </sheets>
  <definedNames>
    <definedName name="_xlnm.Print_Area" localSheetId="0">Лист1!$A$1:$O$73</definedName>
  </definedNames>
  <calcPr calcId="114210"/>
</workbook>
</file>

<file path=xl/calcChain.xml><?xml version="1.0" encoding="utf-8"?>
<calcChain xmlns="http://schemas.openxmlformats.org/spreadsheetml/2006/main">
  <c r="B40" i="1"/>
  <c r="A41"/>
  <c r="I41"/>
  <c r="L41"/>
  <c r="N42"/>
  <c r="M42"/>
  <c r="J40"/>
  <c r="J39"/>
  <c r="D41"/>
  <c r="F42"/>
  <c r="E42"/>
  <c r="E41"/>
  <c r="B39"/>
  <c r="E4"/>
  <c r="N68"/>
  <c r="E63"/>
  <c r="C41"/>
  <c r="C62"/>
  <c r="E62"/>
  <c r="M61"/>
  <c r="E61"/>
  <c r="M5"/>
  <c r="C9"/>
  <c r="E9"/>
  <c r="C10"/>
  <c r="E10"/>
  <c r="C11"/>
  <c r="C12"/>
  <c r="K12"/>
  <c r="L12"/>
  <c r="C13"/>
  <c r="K13"/>
  <c r="C14"/>
  <c r="C15"/>
  <c r="C16"/>
  <c r="D16"/>
  <c r="C17"/>
  <c r="D17"/>
  <c r="C18"/>
  <c r="D18"/>
  <c r="C19"/>
  <c r="K19"/>
  <c r="C8"/>
  <c r="E8"/>
  <c r="E11"/>
  <c r="E12"/>
  <c r="E14"/>
  <c r="E15"/>
  <c r="E17"/>
  <c r="E23"/>
  <c r="E25"/>
  <c r="A4"/>
  <c r="K25"/>
  <c r="J45"/>
  <c r="K45"/>
  <c r="L45"/>
  <c r="J46"/>
  <c r="K46"/>
  <c r="J47"/>
  <c r="K47"/>
  <c r="L47"/>
  <c r="J48"/>
  <c r="M48"/>
  <c r="K48"/>
  <c r="J49"/>
  <c r="M49"/>
  <c r="K49"/>
  <c r="J50"/>
  <c r="K50"/>
  <c r="J51"/>
  <c r="M51"/>
  <c r="K51"/>
  <c r="L51"/>
  <c r="J52"/>
  <c r="M52"/>
  <c r="K52"/>
  <c r="L52"/>
  <c r="J53"/>
  <c r="M53"/>
  <c r="K53"/>
  <c r="J54"/>
  <c r="M54"/>
  <c r="K54"/>
  <c r="J55"/>
  <c r="M55"/>
  <c r="K55"/>
  <c r="J56"/>
  <c r="K56"/>
  <c r="L56"/>
  <c r="A20"/>
  <c r="K41"/>
  <c r="K14"/>
  <c r="L14"/>
  <c r="J14"/>
  <c r="K15"/>
  <c r="M15"/>
  <c r="J15"/>
  <c r="K16"/>
  <c r="M16"/>
  <c r="J16"/>
  <c r="J13"/>
  <c r="J17"/>
  <c r="J12"/>
  <c r="J18"/>
  <c r="J19"/>
  <c r="J8"/>
  <c r="K9"/>
  <c r="L9"/>
  <c r="J9"/>
  <c r="K11"/>
  <c r="M11"/>
  <c r="J11"/>
  <c r="J10"/>
  <c r="L21"/>
  <c r="L22"/>
  <c r="K23"/>
  <c r="M23"/>
  <c r="L23"/>
  <c r="M24"/>
  <c r="L25"/>
  <c r="M25"/>
  <c r="M26"/>
  <c r="L58"/>
  <c r="L59"/>
  <c r="K60"/>
  <c r="M60"/>
  <c r="L60"/>
  <c r="K62"/>
  <c r="M62"/>
  <c r="L62"/>
  <c r="M63"/>
  <c r="L67"/>
  <c r="I65"/>
  <c r="K67"/>
  <c r="I67"/>
  <c r="K59"/>
  <c r="K58"/>
  <c r="J64"/>
  <c r="J60"/>
  <c r="J58"/>
  <c r="I58"/>
  <c r="I57"/>
  <c r="A57"/>
  <c r="I56"/>
  <c r="I55"/>
  <c r="I54"/>
  <c r="I53"/>
  <c r="I52"/>
  <c r="I51"/>
  <c r="I50"/>
  <c r="I49"/>
  <c r="I48"/>
  <c r="I47"/>
  <c r="I46"/>
  <c r="I45"/>
  <c r="M44"/>
  <c r="L44"/>
  <c r="K44"/>
  <c r="J43"/>
  <c r="I43"/>
  <c r="K43"/>
  <c r="I42"/>
  <c r="K40"/>
  <c r="I40"/>
  <c r="I39"/>
  <c r="E45"/>
  <c r="E46"/>
  <c r="E47"/>
  <c r="E48"/>
  <c r="E49"/>
  <c r="E50"/>
  <c r="E51"/>
  <c r="E52"/>
  <c r="E53"/>
  <c r="E54"/>
  <c r="E55"/>
  <c r="E56"/>
  <c r="E60"/>
  <c r="E70"/>
  <c r="E33"/>
  <c r="L30"/>
  <c r="I4"/>
  <c r="K4"/>
  <c r="L4"/>
  <c r="N5"/>
  <c r="K30"/>
  <c r="I30"/>
  <c r="I21"/>
  <c r="I20"/>
  <c r="L7"/>
  <c r="K7"/>
  <c r="J6"/>
  <c r="I6"/>
  <c r="K6"/>
  <c r="I5"/>
  <c r="K3"/>
  <c r="J2"/>
  <c r="J61"/>
  <c r="J62"/>
  <c r="J63"/>
  <c r="I61"/>
  <c r="I62"/>
  <c r="I63"/>
  <c r="I64"/>
  <c r="I60"/>
  <c r="I59"/>
  <c r="K22"/>
  <c r="K21"/>
  <c r="I28"/>
  <c r="J24"/>
  <c r="J25"/>
  <c r="J26"/>
  <c r="J27"/>
  <c r="J21"/>
  <c r="J23"/>
  <c r="I24"/>
  <c r="I25"/>
  <c r="I26"/>
  <c r="I27"/>
  <c r="I23"/>
  <c r="I22"/>
  <c r="I19"/>
  <c r="I18"/>
  <c r="I17"/>
  <c r="I16"/>
  <c r="I15"/>
  <c r="I14"/>
  <c r="I13"/>
  <c r="I12"/>
  <c r="I11"/>
  <c r="I10"/>
  <c r="I9"/>
  <c r="I8"/>
  <c r="M7"/>
  <c r="J3"/>
  <c r="I3"/>
  <c r="I2"/>
  <c r="L55"/>
  <c r="L54"/>
  <c r="L53"/>
  <c r="L50"/>
  <c r="L49"/>
  <c r="L48"/>
  <c r="L46"/>
  <c r="D56"/>
  <c r="D55"/>
  <c r="D54"/>
  <c r="D53"/>
  <c r="D52"/>
  <c r="D51"/>
  <c r="D50"/>
  <c r="D49"/>
  <c r="D48"/>
  <c r="D47"/>
  <c r="D46"/>
  <c r="D45"/>
  <c r="L16"/>
  <c r="D19"/>
  <c r="D15"/>
  <c r="D14"/>
  <c r="D12"/>
  <c r="D11"/>
  <c r="D10"/>
  <c r="L15"/>
  <c r="L11"/>
  <c r="M56"/>
  <c r="M50"/>
  <c r="E13"/>
  <c r="M47"/>
  <c r="D9"/>
  <c r="M46"/>
  <c r="M45"/>
  <c r="C57"/>
  <c r="E58"/>
  <c r="E67"/>
  <c r="L13"/>
  <c r="M13"/>
  <c r="L19"/>
  <c r="M19"/>
  <c r="E19"/>
  <c r="K18"/>
  <c r="M18"/>
  <c r="E16"/>
  <c r="D13"/>
  <c r="K10"/>
  <c r="K17"/>
  <c r="L17"/>
  <c r="E18"/>
  <c r="K8"/>
  <c r="M8"/>
  <c r="D8"/>
  <c r="D4"/>
  <c r="M9"/>
  <c r="M12"/>
  <c r="M14"/>
  <c r="E59"/>
  <c r="E64"/>
  <c r="E65"/>
  <c r="C20"/>
  <c r="E21"/>
  <c r="E30"/>
  <c r="K57"/>
  <c r="M58"/>
  <c r="M59"/>
  <c r="M64"/>
  <c r="M65"/>
  <c r="L8"/>
  <c r="L10"/>
  <c r="M10"/>
  <c r="M17"/>
  <c r="L18"/>
  <c r="K20"/>
  <c r="M21"/>
  <c r="M22"/>
  <c r="M27"/>
  <c r="M28"/>
  <c r="E68"/>
  <c r="E5"/>
  <c r="F5"/>
  <c r="M67"/>
  <c r="E22"/>
  <c r="E27"/>
  <c r="E28"/>
  <c r="E31"/>
  <c r="M30"/>
  <c r="M31"/>
  <c r="M32"/>
  <c r="G42"/>
  <c r="O42"/>
  <c r="M66"/>
  <c r="M68"/>
  <c r="M29"/>
  <c r="E72"/>
  <c r="E73"/>
  <c r="E69"/>
  <c r="E66"/>
  <c r="E29"/>
  <c r="E35"/>
  <c r="E36"/>
  <c r="E32"/>
  <c r="M69"/>
</calcChain>
</file>

<file path=xl/sharedStrings.xml><?xml version="1.0" encoding="utf-8"?>
<sst xmlns="http://schemas.openxmlformats.org/spreadsheetml/2006/main" count="117" uniqueCount="58">
  <si>
    <t>Затраты на покупку</t>
  </si>
  <si>
    <t>взнос в банк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</si>
  <si>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</si>
  <si>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</si>
  <si>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</si>
  <si>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</si>
  <si>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</si>
  <si>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</si>
  <si>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</si>
  <si>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</si>
  <si>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</si>
  <si>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</si>
  <si>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</si>
  <si>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</si>
  <si>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</si>
  <si>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</si>
  <si>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</si>
  <si>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</si>
  <si>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</si>
  <si>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</si>
  <si>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</si>
  <si>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</si>
  <si>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</si>
  <si>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</si>
  <si>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выплаты по кредиту в год</t>
  </si>
  <si>
    <t>КАПИТАЛИЗАЦИЯ: они тоже вкладываются в жильё и идет увеличение стоимости объекта</t>
  </si>
  <si>
    <t>МИНИМУМ!!!</t>
  </si>
  <si>
    <t>Расходы на покупку</t>
  </si>
  <si>
    <t>вложения с кредитом</t>
  </si>
  <si>
    <t>рентабельность на затраты на покупку с годовыми выплатами кредита и налогов</t>
  </si>
  <si>
    <t>рентабельность на затраты на покупку с учетом выплат налогов</t>
  </si>
  <si>
    <t>20 лет</t>
  </si>
  <si>
    <t>с ипотекой 60%</t>
  </si>
  <si>
    <t>без ипотеки</t>
  </si>
  <si>
    <t>комунидад+интернет</t>
  </si>
  <si>
    <t>в год</t>
  </si>
  <si>
    <t>С кредитом 60%</t>
  </si>
  <si>
    <t>Без кредита</t>
  </si>
  <si>
    <t>ДОХОД1</t>
  </si>
  <si>
    <t>Итого расходы</t>
  </si>
  <si>
    <t>ДОХОД2</t>
  </si>
  <si>
    <t>рентабельность на затраты на покупку с годовыми выплатами без налогов и без выплат по кредиту</t>
  </si>
  <si>
    <t>ДОХОД3</t>
  </si>
  <si>
    <t>ДОХОД4 - Чистый доход с учетом кредитных выплат и налогов</t>
  </si>
  <si>
    <t>рентабельность на затраты на покупку с годовыми выплатами без налога</t>
  </si>
  <si>
    <t>ДОХОД3 - Чистый доход с учетом выплат налогов</t>
  </si>
  <si>
    <t>дуплекс стоимостью, евро с налогами</t>
  </si>
  <si>
    <t>выплаты по кредиту в месяц</t>
  </si>
  <si>
    <t>Апартаменты 2сп</t>
  </si>
  <si>
    <t>апартаменты стоимостью, евро с налогами</t>
  </si>
  <si>
    <t>рентабельность на затраты на покупку с годовыми выплатами без налогов</t>
  </si>
  <si>
    <t>страховка</t>
  </si>
  <si>
    <t>за сутки</t>
  </si>
  <si>
    <r>
      <t>Дуплекс 4 сп</t>
    </r>
    <r>
      <rPr>
        <sz val="11"/>
        <color indexed="8"/>
        <rFont val="Calibri"/>
        <family val="2"/>
        <charset val="204"/>
      </rPr>
      <t xml:space="preserve"> - с видом на море</t>
    </r>
  </si>
  <si>
    <t>дополнительный пакет</t>
  </si>
  <si>
    <t>Затраты на покупку 53,5%+доп.пакет</t>
  </si>
  <si>
    <t>доход с 2-х квартир</t>
  </si>
  <si>
    <t>Затраты на покупку 53,5%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</si>
</sst>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.0"/>
  </numFmts>
  <fonts count="14"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8"/>
      <name val="Calibri"/>
      <family val="2"/>
    </font>
    <font>
      <sz val="10"/>
      <color indexed="8"/>
      <name val="Calibri (Основной текст)"/>
      <charset val="204"/>
    </font>
    <font>
      <sz val="11"/>
      <color indexed="8"/>
      <name val="Calibri (Основной текст)"/>
      <charset val="204"/>
    </font>
    <font>
      <b/>
      <sz val="11"/>
      <color indexed="10"/>
      <name val="Calibri (Основной текст)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color indexed="10"/>
      <name val="Calibri"/>
      <family val="2"/>
      <charset val="204"/>
    </font>
    <font>
      <sz val="11"/>
      <name val="Calibri"/>
      <family val="2"/>
      <charset val="204"/>
    </font>
    <font>
      <sz val="10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8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" fontId="4" fillId="0" borderId="2" xfId="0" applyNumberFormat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7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1" fillId="0" borderId="8" xfId="0" applyFont="1" applyBorder="1" applyAlignment="1">
      <alignment vertical="center"/>
    </xf>
    <xf numFmtId="3" fontId="9" fillId="0" borderId="9" xfId="0" applyNumberFormat="1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3" fontId="11" fillId="0" borderId="11" xfId="0" applyNumberFormat="1" applyFont="1" applyBorder="1" applyAlignment="1">
      <alignment vertical="center"/>
    </xf>
    <xf numFmtId="3" fontId="11" fillId="0" borderId="11" xfId="0" applyNumberFormat="1" applyFont="1" applyBorder="1" applyAlignment="1">
      <alignment horizontal="right" vertical="center"/>
    </xf>
    <xf numFmtId="0" fontId="1" fillId="0" borderId="12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13" xfId="0" applyFont="1" applyBorder="1" applyAlignment="1">
      <alignment horizontal="right" vertical="center"/>
    </xf>
    <xf numFmtId="3" fontId="1" fillId="0" borderId="13" xfId="0" applyNumberFormat="1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right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vertical="center"/>
    </xf>
    <xf numFmtId="3" fontId="1" fillId="0" borderId="2" xfId="0" applyNumberFormat="1" applyFont="1" applyBorder="1" applyAlignment="1">
      <alignment horizontal="right" vertical="center"/>
    </xf>
    <xf numFmtId="3" fontId="7" fillId="0" borderId="14" xfId="0" applyNumberFormat="1" applyFont="1" applyBorder="1" applyAlignment="1">
      <alignment horizontal="right" vertical="center"/>
    </xf>
    <xf numFmtId="4" fontId="9" fillId="0" borderId="15" xfId="0" applyNumberFormat="1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right" vertical="center"/>
    </xf>
    <xf numFmtId="3" fontId="9" fillId="0" borderId="10" xfId="0" applyNumberFormat="1" applyFont="1" applyBorder="1" applyAlignment="1">
      <alignment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1" fillId="0" borderId="2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2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4" fontId="7" fillId="0" borderId="0" xfId="0" applyNumberFormat="1" applyFont="1" applyBorder="1" applyAlignment="1">
      <alignment vertical="center"/>
    </xf>
    <xf numFmtId="4" fontId="9" fillId="0" borderId="0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vertical="center"/>
    </xf>
    <xf numFmtId="3" fontId="7" fillId="0" borderId="14" xfId="0" applyNumberFormat="1" applyFont="1" applyBorder="1" applyAlignment="1">
      <alignment vertical="center"/>
    </xf>
    <xf numFmtId="10" fontId="1" fillId="0" borderId="9" xfId="0" applyNumberFormat="1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4" fontId="4" fillId="0" borderId="0" xfId="0" applyNumberFormat="1" applyFont="1" applyBorder="1" applyAlignment="1">
      <alignment vertical="center"/>
    </xf>
    <xf numFmtId="4" fontId="5" fillId="0" borderId="0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right" vertical="center"/>
    </xf>
    <xf numFmtId="3" fontId="1" fillId="0" borderId="18" xfId="0" applyNumberFormat="1" applyFont="1" applyBorder="1" applyAlignment="1">
      <alignment horizontal="right" vertical="center"/>
    </xf>
    <xf numFmtId="4" fontId="9" fillId="0" borderId="11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" fillId="0" borderId="11" xfId="0" applyFont="1" applyBorder="1" applyAlignment="1">
      <alignment horizontal="center"/>
    </xf>
    <xf numFmtId="0" fontId="10" fillId="0" borderId="11" xfId="0" applyFont="1" applyBorder="1" applyAlignment="1"/>
    <xf numFmtId="0" fontId="1" fillId="0" borderId="17" xfId="0" applyFont="1" applyBorder="1" applyAlignment="1">
      <alignment vertical="center"/>
    </xf>
    <xf numFmtId="3" fontId="12" fillId="0" borderId="22" xfId="0" applyNumberFormat="1" applyFont="1" applyBorder="1" applyAlignment="1">
      <alignment horizontal="right" vertical="center"/>
    </xf>
    <xf numFmtId="3" fontId="10" fillId="0" borderId="18" xfId="0" applyNumberFormat="1" applyFont="1" applyBorder="1" applyAlignment="1">
      <alignment horizontal="right" vertical="center"/>
    </xf>
    <xf numFmtId="0" fontId="6" fillId="0" borderId="17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3" fontId="9" fillId="0" borderId="23" xfId="0" applyNumberFormat="1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7" fillId="0" borderId="17" xfId="0" applyFont="1" applyBorder="1" applyAlignment="1">
      <alignment horizontal="right" vertical="center"/>
    </xf>
    <xf numFmtId="0" fontId="7" fillId="0" borderId="11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7" fillId="0" borderId="19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3" fontId="7" fillId="0" borderId="17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10" fillId="0" borderId="21" xfId="0" applyFont="1" applyBorder="1" applyAlignment="1">
      <alignment vertical="center"/>
    </xf>
    <xf numFmtId="164" fontId="1" fillId="0" borderId="9" xfId="0" applyNumberFormat="1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" fillId="0" borderId="20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3" fontId="12" fillId="0" borderId="8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9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4"/>
  <sheetViews>
    <sheetView tabSelected="1" showRuler="0" view="pageBreakPreview" topLeftCell="A46" zoomScale="75" zoomScaleNormal="100" zoomScaleSheetLayoutView="100" zoomScalePageLayoutView="89" workbookViewId="0">
      <selection activeCell="F70" sqref="F70:F71"/>
    </sheetView>
  </sheetViews>
  <sheetFormatPr defaultColWidth="11.19921875" defaultRowHeight="14.4"/>
  <cols>
    <col min="1" max="1" width="25.796875" style="9" customWidth="1"/>
    <col min="2" max="2" width="15.19921875" style="9" customWidth="1"/>
    <col min="3" max="3" width="18.19921875" style="9" customWidth="1"/>
    <col min="4" max="4" width="15.19921875" style="9" customWidth="1"/>
    <col min="5" max="5" width="12.296875" style="9" customWidth="1"/>
    <col min="6" max="6" width="14.69921875" style="9" customWidth="1"/>
    <col min="7" max="7" width="11.19921875" style="9" customWidth="1"/>
    <col min="8" max="8" width="1.69921875" style="9" customWidth="1"/>
    <col min="9" max="9" width="21" style="9" customWidth="1"/>
    <col min="10" max="10" width="14.296875" style="9" customWidth="1"/>
    <col min="11" max="11" width="18.19921875" style="9" customWidth="1"/>
    <col min="12" max="12" width="12.69921875" style="9" customWidth="1"/>
    <col min="13" max="13" width="11.19921875" style="9"/>
    <col min="14" max="14" width="9.69921875" style="9" customWidth="1"/>
    <col min="15" max="15" width="11.19921875" style="3" customWidth="1"/>
    <col min="16" max="16384" width="11.19921875" style="1"/>
  </cols>
  <sheetData>
    <row r="1" spans="1:15" s="4" customFormat="1" ht="25.8">
      <c r="A1" s="8" t="s">
        <v>36</v>
      </c>
      <c r="B1" s="9"/>
      <c r="C1" s="9"/>
      <c r="D1" s="9"/>
      <c r="E1" s="9"/>
      <c r="F1" s="9"/>
      <c r="G1" s="9"/>
      <c r="H1" s="9"/>
      <c r="I1" s="10" t="s">
        <v>37</v>
      </c>
      <c r="J1" s="9"/>
      <c r="K1" s="9"/>
      <c r="L1" s="9"/>
      <c r="M1" s="9"/>
      <c r="N1" s="9"/>
      <c r="O1" s="3"/>
    </row>
    <row r="2" spans="1:15" s="4" customFormat="1" ht="15.45" customHeight="1">
      <c r="A2" s="11" t="s">
        <v>53</v>
      </c>
      <c r="B2" s="12">
        <v>265000</v>
      </c>
      <c r="C2" s="13"/>
      <c r="D2" s="14"/>
      <c r="E2" s="15"/>
      <c r="F2" s="82" t="s">
        <v>55</v>
      </c>
      <c r="G2" s="9"/>
      <c r="H2" s="9"/>
      <c r="I2" s="11" t="str">
        <f>A2</f>
        <v>Дуплекс 4 сп - с видом на море</v>
      </c>
      <c r="J2" s="12">
        <f>B2</f>
        <v>265000</v>
      </c>
      <c r="K2" s="13"/>
      <c r="L2" s="14"/>
      <c r="M2" s="16"/>
      <c r="N2" s="82" t="s">
        <v>0</v>
      </c>
      <c r="O2" s="3"/>
    </row>
    <row r="3" spans="1:15" s="4" customFormat="1" ht="15.45" customHeight="1">
      <c r="A3" s="17" t="s">
        <v>54</v>
      </c>
      <c r="B3" s="12">
        <v>18000</v>
      </c>
      <c r="C3" s="17" t="s">
        <v>27</v>
      </c>
      <c r="D3" s="18" t="s">
        <v>32</v>
      </c>
      <c r="E3" s="17" t="s">
        <v>1</v>
      </c>
      <c r="F3" s="83"/>
      <c r="G3" s="9"/>
      <c r="H3" s="9"/>
      <c r="I3" s="17" t="str">
        <f>A3</f>
        <v>дополнительный пакет</v>
      </c>
      <c r="J3" s="12">
        <f>B3</f>
        <v>18000</v>
      </c>
      <c r="K3" s="17" t="str">
        <f>C3</f>
        <v>Расходы на покупку</v>
      </c>
      <c r="L3" s="18" t="s">
        <v>33</v>
      </c>
      <c r="M3" s="19"/>
      <c r="N3" s="82"/>
      <c r="O3" s="3"/>
    </row>
    <row r="4" spans="1:15" s="4" customFormat="1" ht="15.45" customHeight="1" thickBot="1">
      <c r="A4" s="86">
        <f>B2+B3</f>
        <v>283000</v>
      </c>
      <c r="B4" s="87"/>
      <c r="C4" s="62">
        <v>0.13500000000000001</v>
      </c>
      <c r="D4" s="20">
        <f>A4*C4</f>
        <v>38205</v>
      </c>
      <c r="E4" s="20">
        <f>B2*40%</f>
        <v>106000</v>
      </c>
      <c r="F4" s="84"/>
      <c r="G4" s="9"/>
      <c r="H4" s="9"/>
      <c r="I4" s="86">
        <f>A4</f>
        <v>283000</v>
      </c>
      <c r="J4" s="87"/>
      <c r="K4" s="62">
        <f>C4</f>
        <v>0.13500000000000001</v>
      </c>
      <c r="L4" s="20">
        <f>I4*K4</f>
        <v>38205</v>
      </c>
      <c r="M4" s="21"/>
      <c r="N4" s="106"/>
      <c r="O4" s="3"/>
    </row>
    <row r="5" spans="1:15" s="4" customFormat="1" ht="30" customHeight="1" thickBot="1">
      <c r="A5" s="89" t="s">
        <v>46</v>
      </c>
      <c r="B5" s="89"/>
      <c r="C5" s="89"/>
      <c r="D5" s="89"/>
      <c r="E5" s="22">
        <f>A4+D4</f>
        <v>321205</v>
      </c>
      <c r="F5" s="23">
        <f>E4+D4+B3</f>
        <v>162205</v>
      </c>
      <c r="G5" s="24" t="s">
        <v>28</v>
      </c>
      <c r="H5" s="9"/>
      <c r="I5" s="89" t="str">
        <f>A5</f>
        <v>дуплекс стоимостью, евро с налогами</v>
      </c>
      <c r="J5" s="89"/>
      <c r="K5" s="89"/>
      <c r="L5" s="89"/>
      <c r="M5" s="23">
        <f>I4+L4</f>
        <v>321205</v>
      </c>
      <c r="N5" s="23">
        <f>I4+L4</f>
        <v>321205</v>
      </c>
      <c r="O5" s="3"/>
    </row>
    <row r="6" spans="1:15" s="4" customFormat="1" ht="15" thickBot="1">
      <c r="A6" s="76" t="s">
        <v>3</v>
      </c>
      <c r="B6" s="76" t="s">
        <v>4</v>
      </c>
      <c r="C6" s="90" t="s">
        <v>2</v>
      </c>
      <c r="D6" s="90"/>
      <c r="E6" s="90"/>
      <c r="F6" s="26"/>
      <c r="G6" s="9"/>
      <c r="H6" s="9"/>
      <c r="I6" s="76" t="str">
        <f>A6</f>
        <v>месяцы</v>
      </c>
      <c r="J6" s="76" t="str">
        <f>B6</f>
        <v>дни</v>
      </c>
      <c r="K6" s="90" t="str">
        <f>C6</f>
        <v>стоимость аренды, евро</v>
      </c>
      <c r="L6" s="90"/>
      <c r="M6" s="90"/>
      <c r="N6" s="9"/>
      <c r="O6" s="3"/>
    </row>
    <row r="7" spans="1:15" s="4" customFormat="1" ht="15" thickBot="1">
      <c r="A7" s="77"/>
      <c r="B7" s="77"/>
      <c r="C7" s="25" t="s">
        <v>52</v>
      </c>
      <c r="D7" s="25" t="s">
        <v>5</v>
      </c>
      <c r="E7" s="25" t="s">
        <v>6</v>
      </c>
      <c r="F7" s="26"/>
      <c r="G7" s="9"/>
      <c r="H7" s="9"/>
      <c r="I7" s="77"/>
      <c r="J7" s="77"/>
      <c r="K7" s="25" t="str">
        <f>C7</f>
        <v>за сутки</v>
      </c>
      <c r="L7" s="25" t="str">
        <f>D7</f>
        <v>за неделю</v>
      </c>
      <c r="M7" s="25" t="str">
        <f>E7</f>
        <v>за месяц</v>
      </c>
      <c r="N7" s="9"/>
      <c r="O7" s="3"/>
    </row>
    <row r="8" spans="1:15" s="4" customFormat="1" ht="15" thickBot="1">
      <c r="A8" s="27" t="s">
        <v>7</v>
      </c>
      <c r="B8" s="28">
        <v>31</v>
      </c>
      <c r="C8" s="28">
        <f>C45*2</f>
        <v>160</v>
      </c>
      <c r="D8" s="29">
        <f t="shared" ref="D8:D19" si="0">C8*7</f>
        <v>1120</v>
      </c>
      <c r="E8" s="29">
        <f>B8*C8</f>
        <v>4960</v>
      </c>
      <c r="F8" s="30"/>
      <c r="G8" s="9"/>
      <c r="H8" s="9"/>
      <c r="I8" s="27" t="str">
        <f t="shared" ref="I8:I19" si="1">A8</f>
        <v>январь</v>
      </c>
      <c r="J8" s="28">
        <f t="shared" ref="J8:J19" si="2">B8</f>
        <v>31</v>
      </c>
      <c r="K8" s="28">
        <f>C8</f>
        <v>160</v>
      </c>
      <c r="L8" s="29">
        <f>K8*7</f>
        <v>1120</v>
      </c>
      <c r="M8" s="29">
        <f>J8*K8</f>
        <v>4960</v>
      </c>
      <c r="N8" s="9"/>
      <c r="O8" s="3"/>
    </row>
    <row r="9" spans="1:15" s="4" customFormat="1" ht="15" thickBot="1">
      <c r="A9" s="17" t="s">
        <v>8</v>
      </c>
      <c r="B9" s="31">
        <v>28</v>
      </c>
      <c r="C9" s="28">
        <f t="shared" ref="C9:C19" si="3">C46*2</f>
        <v>160</v>
      </c>
      <c r="D9" s="32">
        <f t="shared" si="0"/>
        <v>1120</v>
      </c>
      <c r="E9" s="32">
        <f t="shared" ref="E9:E19" si="4">B9*C9</f>
        <v>4480</v>
      </c>
      <c r="F9" s="30"/>
      <c r="G9" s="9"/>
      <c r="H9" s="9"/>
      <c r="I9" s="17" t="str">
        <f t="shared" si="1"/>
        <v>февраль</v>
      </c>
      <c r="J9" s="31">
        <f t="shared" si="2"/>
        <v>28</v>
      </c>
      <c r="K9" s="31">
        <f>C9</f>
        <v>160</v>
      </c>
      <c r="L9" s="32">
        <f t="shared" ref="L9:L19" si="5">K9*7</f>
        <v>1120</v>
      </c>
      <c r="M9" s="32">
        <f t="shared" ref="M9:M19" si="6">J9*K9</f>
        <v>4480</v>
      </c>
      <c r="N9" s="9"/>
      <c r="O9" s="3"/>
    </row>
    <row r="10" spans="1:15" s="4" customFormat="1" ht="15" thickBot="1">
      <c r="A10" s="17" t="s">
        <v>9</v>
      </c>
      <c r="B10" s="31">
        <v>31</v>
      </c>
      <c r="C10" s="28">
        <f t="shared" si="3"/>
        <v>160</v>
      </c>
      <c r="D10" s="32">
        <f t="shared" si="0"/>
        <v>1120</v>
      </c>
      <c r="E10" s="32">
        <f t="shared" si="4"/>
        <v>4960</v>
      </c>
      <c r="F10" s="30"/>
      <c r="G10" s="9"/>
      <c r="H10" s="9"/>
      <c r="I10" s="17" t="str">
        <f t="shared" si="1"/>
        <v>март</v>
      </c>
      <c r="J10" s="31">
        <f t="shared" si="2"/>
        <v>31</v>
      </c>
      <c r="K10" s="31">
        <f t="shared" ref="K10:K19" si="7">C10</f>
        <v>160</v>
      </c>
      <c r="L10" s="32">
        <f t="shared" si="5"/>
        <v>1120</v>
      </c>
      <c r="M10" s="32">
        <f t="shared" si="6"/>
        <v>4960</v>
      </c>
      <c r="N10" s="9"/>
      <c r="O10" s="3"/>
    </row>
    <row r="11" spans="1:15" s="4" customFormat="1" ht="15" thickBot="1">
      <c r="A11" s="33" t="s">
        <v>10</v>
      </c>
      <c r="B11" s="34">
        <v>30</v>
      </c>
      <c r="C11" s="28">
        <f t="shared" si="3"/>
        <v>160</v>
      </c>
      <c r="D11" s="32">
        <f t="shared" si="0"/>
        <v>1120</v>
      </c>
      <c r="E11" s="32">
        <f t="shared" si="4"/>
        <v>4800</v>
      </c>
      <c r="F11" s="30"/>
      <c r="G11" s="9"/>
      <c r="H11" s="9"/>
      <c r="I11" s="33" t="str">
        <f t="shared" si="1"/>
        <v>апрель</v>
      </c>
      <c r="J11" s="34">
        <f t="shared" si="2"/>
        <v>30</v>
      </c>
      <c r="K11" s="35">
        <f t="shared" si="7"/>
        <v>160</v>
      </c>
      <c r="L11" s="32">
        <f t="shared" si="5"/>
        <v>1120</v>
      </c>
      <c r="M11" s="32">
        <f t="shared" si="6"/>
        <v>4800</v>
      </c>
      <c r="N11" s="9"/>
      <c r="O11" s="3"/>
    </row>
    <row r="12" spans="1:15" s="4" customFormat="1" ht="15" thickBot="1">
      <c r="A12" s="33" t="s">
        <v>11</v>
      </c>
      <c r="B12" s="34">
        <v>31</v>
      </c>
      <c r="C12" s="28">
        <f t="shared" si="3"/>
        <v>180</v>
      </c>
      <c r="D12" s="32">
        <f t="shared" si="0"/>
        <v>1260</v>
      </c>
      <c r="E12" s="32">
        <f t="shared" si="4"/>
        <v>5580</v>
      </c>
      <c r="F12" s="30"/>
      <c r="G12" s="9"/>
      <c r="H12" s="9"/>
      <c r="I12" s="33" t="str">
        <f t="shared" si="1"/>
        <v>май</v>
      </c>
      <c r="J12" s="34">
        <f t="shared" si="2"/>
        <v>31</v>
      </c>
      <c r="K12" s="35">
        <f t="shared" si="7"/>
        <v>180</v>
      </c>
      <c r="L12" s="32">
        <f t="shared" si="5"/>
        <v>1260</v>
      </c>
      <c r="M12" s="32">
        <f t="shared" si="6"/>
        <v>5580</v>
      </c>
      <c r="N12" s="9"/>
      <c r="O12" s="3"/>
    </row>
    <row r="13" spans="1:15" s="4" customFormat="1" ht="15" thickBot="1">
      <c r="A13" s="36" t="s">
        <v>12</v>
      </c>
      <c r="B13" s="37">
        <v>30</v>
      </c>
      <c r="C13" s="28">
        <f t="shared" si="3"/>
        <v>220</v>
      </c>
      <c r="D13" s="32">
        <f t="shared" si="0"/>
        <v>1540</v>
      </c>
      <c r="E13" s="32">
        <f t="shared" si="4"/>
        <v>6600</v>
      </c>
      <c r="F13" s="30"/>
      <c r="G13" s="9"/>
      <c r="H13" s="9"/>
      <c r="I13" s="36" t="str">
        <f t="shared" si="1"/>
        <v>июнь</v>
      </c>
      <c r="J13" s="37">
        <f t="shared" si="2"/>
        <v>30</v>
      </c>
      <c r="K13" s="38">
        <f t="shared" si="7"/>
        <v>220</v>
      </c>
      <c r="L13" s="32">
        <f t="shared" si="5"/>
        <v>1540</v>
      </c>
      <c r="M13" s="32">
        <f t="shared" si="6"/>
        <v>6600</v>
      </c>
      <c r="N13" s="9"/>
      <c r="O13" s="3"/>
    </row>
    <row r="14" spans="1:15" s="4" customFormat="1" ht="15" thickBot="1">
      <c r="A14" s="36" t="s">
        <v>13</v>
      </c>
      <c r="B14" s="37">
        <v>31</v>
      </c>
      <c r="C14" s="28">
        <f t="shared" si="3"/>
        <v>240</v>
      </c>
      <c r="D14" s="32">
        <f t="shared" si="0"/>
        <v>1680</v>
      </c>
      <c r="E14" s="32">
        <f t="shared" si="4"/>
        <v>7440</v>
      </c>
      <c r="F14" s="30"/>
      <c r="G14" s="9"/>
      <c r="H14" s="9"/>
      <c r="I14" s="36" t="str">
        <f t="shared" si="1"/>
        <v>июль</v>
      </c>
      <c r="J14" s="37">
        <f t="shared" si="2"/>
        <v>31</v>
      </c>
      <c r="K14" s="38">
        <f t="shared" si="7"/>
        <v>240</v>
      </c>
      <c r="L14" s="32">
        <f t="shared" si="5"/>
        <v>1680</v>
      </c>
      <c r="M14" s="32">
        <f t="shared" si="6"/>
        <v>7440</v>
      </c>
      <c r="N14" s="9"/>
      <c r="O14" s="3"/>
    </row>
    <row r="15" spans="1:15" s="4" customFormat="1" ht="15" thickBot="1">
      <c r="A15" s="36" t="s">
        <v>14</v>
      </c>
      <c r="B15" s="37">
        <v>31</v>
      </c>
      <c r="C15" s="28">
        <f t="shared" si="3"/>
        <v>240</v>
      </c>
      <c r="D15" s="32">
        <f t="shared" si="0"/>
        <v>1680</v>
      </c>
      <c r="E15" s="32">
        <f t="shared" si="4"/>
        <v>7440</v>
      </c>
      <c r="F15" s="30"/>
      <c r="G15" s="9"/>
      <c r="H15" s="9"/>
      <c r="I15" s="36" t="str">
        <f t="shared" si="1"/>
        <v>август</v>
      </c>
      <c r="J15" s="37">
        <f t="shared" si="2"/>
        <v>31</v>
      </c>
      <c r="K15" s="38">
        <f t="shared" si="7"/>
        <v>240</v>
      </c>
      <c r="L15" s="32">
        <f t="shared" si="5"/>
        <v>1680</v>
      </c>
      <c r="M15" s="32">
        <f t="shared" si="6"/>
        <v>7440</v>
      </c>
      <c r="N15" s="9"/>
      <c r="O15" s="3"/>
    </row>
    <row r="16" spans="1:15" s="4" customFormat="1" ht="15" thickBot="1">
      <c r="A16" s="33" t="s">
        <v>15</v>
      </c>
      <c r="B16" s="34">
        <v>30</v>
      </c>
      <c r="C16" s="28">
        <f t="shared" si="3"/>
        <v>180</v>
      </c>
      <c r="D16" s="32">
        <f t="shared" si="0"/>
        <v>1260</v>
      </c>
      <c r="E16" s="32">
        <f t="shared" si="4"/>
        <v>5400</v>
      </c>
      <c r="F16" s="30"/>
      <c r="G16" s="9"/>
      <c r="H16" s="9"/>
      <c r="I16" s="33" t="str">
        <f t="shared" si="1"/>
        <v>сентябрь</v>
      </c>
      <c r="J16" s="34">
        <f t="shared" si="2"/>
        <v>30</v>
      </c>
      <c r="K16" s="35">
        <f t="shared" si="7"/>
        <v>180</v>
      </c>
      <c r="L16" s="32">
        <f t="shared" si="5"/>
        <v>1260</v>
      </c>
      <c r="M16" s="32">
        <f t="shared" si="6"/>
        <v>5400</v>
      </c>
      <c r="N16" s="9"/>
      <c r="O16" s="3"/>
    </row>
    <row r="17" spans="1:15" s="4" customFormat="1" ht="15" thickBot="1">
      <c r="A17" s="33" t="s">
        <v>16</v>
      </c>
      <c r="B17" s="34">
        <v>31</v>
      </c>
      <c r="C17" s="28">
        <f t="shared" si="3"/>
        <v>160</v>
      </c>
      <c r="D17" s="32">
        <f t="shared" si="0"/>
        <v>1120</v>
      </c>
      <c r="E17" s="32">
        <f t="shared" si="4"/>
        <v>4960</v>
      </c>
      <c r="F17" s="30"/>
      <c r="G17" s="9"/>
      <c r="H17" s="9"/>
      <c r="I17" s="33" t="str">
        <f t="shared" si="1"/>
        <v>октябрь</v>
      </c>
      <c r="J17" s="34">
        <f t="shared" si="2"/>
        <v>31</v>
      </c>
      <c r="K17" s="35">
        <f t="shared" si="7"/>
        <v>160</v>
      </c>
      <c r="L17" s="32">
        <f t="shared" si="5"/>
        <v>1120</v>
      </c>
      <c r="M17" s="32">
        <f t="shared" si="6"/>
        <v>4960</v>
      </c>
      <c r="N17" s="9"/>
      <c r="O17" s="3"/>
    </row>
    <row r="18" spans="1:15" s="4" customFormat="1" ht="15" thickBot="1">
      <c r="A18" s="17" t="s">
        <v>17</v>
      </c>
      <c r="B18" s="31">
        <v>30</v>
      </c>
      <c r="C18" s="28">
        <f t="shared" si="3"/>
        <v>160</v>
      </c>
      <c r="D18" s="32">
        <f t="shared" si="0"/>
        <v>1120</v>
      </c>
      <c r="E18" s="32">
        <f t="shared" si="4"/>
        <v>4800</v>
      </c>
      <c r="F18" s="30"/>
      <c r="G18" s="9"/>
      <c r="H18" s="9"/>
      <c r="I18" s="17" t="str">
        <f t="shared" si="1"/>
        <v>ноябрь</v>
      </c>
      <c r="J18" s="31">
        <f t="shared" si="2"/>
        <v>30</v>
      </c>
      <c r="K18" s="31">
        <f t="shared" si="7"/>
        <v>160</v>
      </c>
      <c r="L18" s="32">
        <f t="shared" si="5"/>
        <v>1120</v>
      </c>
      <c r="M18" s="32">
        <f t="shared" si="6"/>
        <v>4800</v>
      </c>
      <c r="N18" s="9"/>
      <c r="O18" s="3"/>
    </row>
    <row r="19" spans="1:15" s="4" customFormat="1">
      <c r="A19" s="17" t="s">
        <v>18</v>
      </c>
      <c r="B19" s="31">
        <v>31</v>
      </c>
      <c r="C19" s="28">
        <f t="shared" si="3"/>
        <v>160</v>
      </c>
      <c r="D19" s="32">
        <f t="shared" si="0"/>
        <v>1120</v>
      </c>
      <c r="E19" s="32">
        <f t="shared" si="4"/>
        <v>4960</v>
      </c>
      <c r="F19" s="30"/>
      <c r="G19" s="9"/>
      <c r="H19" s="9"/>
      <c r="I19" s="17" t="str">
        <f t="shared" si="1"/>
        <v>декабрь</v>
      </c>
      <c r="J19" s="31">
        <f t="shared" si="2"/>
        <v>31</v>
      </c>
      <c r="K19" s="31">
        <f t="shared" si="7"/>
        <v>160</v>
      </c>
      <c r="L19" s="32">
        <f t="shared" si="5"/>
        <v>1120</v>
      </c>
      <c r="M19" s="32">
        <f t="shared" si="6"/>
        <v>4960</v>
      </c>
      <c r="N19" s="9"/>
      <c r="O19" s="3"/>
    </row>
    <row r="20" spans="1:15" s="4" customFormat="1" ht="15.6">
      <c r="A20" s="88">
        <f>SUM(B8:B19)</f>
        <v>365</v>
      </c>
      <c r="B20" s="75"/>
      <c r="C20" s="93">
        <f>SUM(E8:E19)</f>
        <v>66380</v>
      </c>
      <c r="D20" s="74"/>
      <c r="E20" s="75"/>
      <c r="F20" s="39"/>
      <c r="G20" s="9"/>
      <c r="H20" s="9"/>
      <c r="I20" s="88">
        <f>SUM(J8:J19)</f>
        <v>365</v>
      </c>
      <c r="J20" s="75"/>
      <c r="K20" s="93">
        <f>SUM(M8:M19)</f>
        <v>66380</v>
      </c>
      <c r="L20" s="74"/>
      <c r="M20" s="75"/>
      <c r="N20" s="9"/>
      <c r="O20" s="3"/>
    </row>
    <row r="21" spans="1:15" s="4" customFormat="1">
      <c r="A21" s="11" t="s">
        <v>38</v>
      </c>
      <c r="B21" s="17" t="s">
        <v>19</v>
      </c>
      <c r="C21" s="40">
        <v>0.8</v>
      </c>
      <c r="D21" s="41">
        <v>0.8</v>
      </c>
      <c r="E21" s="42">
        <f>C20*D21</f>
        <v>53104</v>
      </c>
      <c r="F21" s="39"/>
      <c r="G21" s="9"/>
      <c r="H21" s="9"/>
      <c r="I21" s="11" t="str">
        <f>A21</f>
        <v>ДОХОД1</v>
      </c>
      <c r="J21" s="17" t="str">
        <f>B21</f>
        <v>заполняемость</v>
      </c>
      <c r="K21" s="40">
        <f>C21</f>
        <v>0.8</v>
      </c>
      <c r="L21" s="41">
        <f>D21</f>
        <v>0.8</v>
      </c>
      <c r="M21" s="42">
        <f>K20*L21</f>
        <v>53104</v>
      </c>
      <c r="N21" s="9"/>
      <c r="O21" s="3"/>
    </row>
    <row r="22" spans="1:15" s="4" customFormat="1">
      <c r="A22" s="78" t="s">
        <v>20</v>
      </c>
      <c r="B22" s="85"/>
      <c r="C22" s="40">
        <v>0.2</v>
      </c>
      <c r="D22" s="41">
        <v>0.2</v>
      </c>
      <c r="E22" s="44">
        <f>E21*D22</f>
        <v>10620.800000000001</v>
      </c>
      <c r="F22" s="30"/>
      <c r="G22" s="9"/>
      <c r="H22" s="9"/>
      <c r="I22" s="78" t="str">
        <f t="shared" ref="I22:I28" si="8">A22</f>
        <v>управление, реклама</v>
      </c>
      <c r="J22" s="85"/>
      <c r="K22" s="40">
        <f>C22</f>
        <v>0.2</v>
      </c>
      <c r="L22" s="41">
        <f>D22</f>
        <v>0.2</v>
      </c>
      <c r="M22" s="44">
        <f>M21*L22</f>
        <v>10620.800000000001</v>
      </c>
      <c r="N22" s="9"/>
      <c r="O22" s="3"/>
    </row>
    <row r="23" spans="1:15" s="4" customFormat="1">
      <c r="A23" s="17" t="s">
        <v>21</v>
      </c>
      <c r="B23" s="17" t="s">
        <v>22</v>
      </c>
      <c r="C23" s="41">
        <v>300</v>
      </c>
      <c r="D23" s="41">
        <v>12</v>
      </c>
      <c r="E23" s="44">
        <f>C23*D23</f>
        <v>3600</v>
      </c>
      <c r="F23" s="30"/>
      <c r="G23" s="9"/>
      <c r="H23" s="9"/>
      <c r="I23" s="17" t="str">
        <f t="shared" si="8"/>
        <v>эл/вода</v>
      </c>
      <c r="J23" s="17" t="str">
        <f>B23</f>
        <v>в месяц</v>
      </c>
      <c r="K23" s="41">
        <f>C23</f>
        <v>300</v>
      </c>
      <c r="L23" s="41">
        <f>D23</f>
        <v>12</v>
      </c>
      <c r="M23" s="44">
        <f>K23*L23</f>
        <v>3600</v>
      </c>
      <c r="N23" s="9"/>
      <c r="O23" s="3"/>
    </row>
    <row r="24" spans="1:15" s="4" customFormat="1" ht="15.6">
      <c r="A24" s="17" t="s">
        <v>23</v>
      </c>
      <c r="B24" s="78" t="s">
        <v>35</v>
      </c>
      <c r="C24" s="74"/>
      <c r="D24" s="75"/>
      <c r="E24" s="44">
        <v>700</v>
      </c>
      <c r="F24" s="30"/>
      <c r="G24" s="9"/>
      <c r="H24" s="9"/>
      <c r="I24" s="17" t="str">
        <f t="shared" si="8"/>
        <v>налог</v>
      </c>
      <c r="J24" s="78" t="str">
        <f>B24</f>
        <v>в год</v>
      </c>
      <c r="K24" s="74"/>
      <c r="L24" s="75"/>
      <c r="M24" s="44">
        <f>E24</f>
        <v>700</v>
      </c>
      <c r="N24" s="9"/>
      <c r="O24" s="3"/>
    </row>
    <row r="25" spans="1:15" s="4" customFormat="1">
      <c r="A25" s="17" t="s">
        <v>34</v>
      </c>
      <c r="B25" s="17" t="s">
        <v>22</v>
      </c>
      <c r="C25" s="41">
        <v>150</v>
      </c>
      <c r="D25" s="41">
        <v>12</v>
      </c>
      <c r="E25" s="44">
        <f>C25*D25</f>
        <v>1800</v>
      </c>
      <c r="F25" s="30"/>
      <c r="G25" s="9"/>
      <c r="H25" s="9"/>
      <c r="I25" s="17" t="str">
        <f t="shared" si="8"/>
        <v>комунидад+интернет</v>
      </c>
      <c r="J25" s="17" t="str">
        <f>B25</f>
        <v>в месяц</v>
      </c>
      <c r="K25" s="41">
        <f>C25</f>
        <v>150</v>
      </c>
      <c r="L25" s="41">
        <f>D25</f>
        <v>12</v>
      </c>
      <c r="M25" s="44">
        <f>K25*L25</f>
        <v>1800</v>
      </c>
      <c r="N25" s="9"/>
      <c r="O25" s="3"/>
    </row>
    <row r="26" spans="1:15" s="4" customFormat="1" ht="15.6">
      <c r="A26" s="17" t="s">
        <v>51</v>
      </c>
      <c r="B26" s="78" t="s">
        <v>35</v>
      </c>
      <c r="C26" s="74"/>
      <c r="D26" s="75"/>
      <c r="E26" s="44">
        <v>300</v>
      </c>
      <c r="F26" s="30"/>
      <c r="G26" s="9"/>
      <c r="H26" s="9"/>
      <c r="I26" s="17" t="str">
        <f t="shared" si="8"/>
        <v>страховка</v>
      </c>
      <c r="J26" s="78" t="str">
        <f>B26</f>
        <v>в год</v>
      </c>
      <c r="K26" s="74"/>
      <c r="L26" s="75"/>
      <c r="M26" s="44">
        <f>E26</f>
        <v>300</v>
      </c>
      <c r="N26" s="9"/>
      <c r="O26" s="3"/>
    </row>
    <row r="27" spans="1:15" s="4" customFormat="1" ht="15.6">
      <c r="A27" s="17" t="s">
        <v>39</v>
      </c>
      <c r="B27" s="78" t="s">
        <v>35</v>
      </c>
      <c r="C27" s="74"/>
      <c r="D27" s="75"/>
      <c r="E27" s="42">
        <f>SUM(E22:E26)</f>
        <v>17020.800000000003</v>
      </c>
      <c r="F27" s="39"/>
      <c r="G27" s="9"/>
      <c r="H27" s="9"/>
      <c r="I27" s="17" t="str">
        <f t="shared" si="8"/>
        <v>Итого расходы</v>
      </c>
      <c r="J27" s="78" t="str">
        <f>B27</f>
        <v>в год</v>
      </c>
      <c r="K27" s="109"/>
      <c r="L27" s="85"/>
      <c r="M27" s="42">
        <f>SUM(M22:M26)</f>
        <v>17020.800000000003</v>
      </c>
      <c r="N27" s="9"/>
      <c r="O27" s="3"/>
    </row>
    <row r="28" spans="1:15" s="4" customFormat="1" ht="16.2" thickBot="1">
      <c r="A28" s="73" t="s">
        <v>40</v>
      </c>
      <c r="B28" s="74"/>
      <c r="C28" s="74"/>
      <c r="D28" s="75"/>
      <c r="E28" s="45">
        <f>E21-E27</f>
        <v>36083.199999999997</v>
      </c>
      <c r="F28" s="39"/>
      <c r="G28" s="9"/>
      <c r="H28" s="9"/>
      <c r="I28" s="73" t="str">
        <f t="shared" si="8"/>
        <v>ДОХОД2</v>
      </c>
      <c r="J28" s="74"/>
      <c r="K28" s="74"/>
      <c r="L28" s="75"/>
      <c r="M28" s="45">
        <f>M21-M27</f>
        <v>36083.199999999997</v>
      </c>
      <c r="N28" s="9"/>
      <c r="O28" s="3"/>
    </row>
    <row r="29" spans="1:15" s="4" customFormat="1" ht="31.2" customHeight="1" thickTop="1" thickBot="1">
      <c r="A29" s="94" t="s">
        <v>41</v>
      </c>
      <c r="B29" s="94"/>
      <c r="C29" s="94"/>
      <c r="D29" s="95"/>
      <c r="E29" s="46">
        <f>E28*100/F5</f>
        <v>22.245430165531268</v>
      </c>
      <c r="F29" s="39"/>
      <c r="G29" s="9"/>
      <c r="H29" s="9"/>
      <c r="I29" s="94" t="s">
        <v>44</v>
      </c>
      <c r="J29" s="107"/>
      <c r="K29" s="107"/>
      <c r="L29" s="108"/>
      <c r="M29" s="46">
        <f>M28*100/N5</f>
        <v>11.233698105571207</v>
      </c>
      <c r="N29" s="9"/>
      <c r="O29" s="3"/>
    </row>
    <row r="30" spans="1:15" s="4" customFormat="1" ht="16.95" customHeight="1" thickTop="1">
      <c r="A30" s="78" t="s">
        <v>23</v>
      </c>
      <c r="B30" s="85"/>
      <c r="C30" s="40">
        <v>0.24</v>
      </c>
      <c r="D30" s="41">
        <v>0.24</v>
      </c>
      <c r="E30" s="47">
        <f>E21*D30</f>
        <v>12744.96</v>
      </c>
      <c r="F30" s="30"/>
      <c r="G30" s="9"/>
      <c r="H30" s="9"/>
      <c r="I30" s="78" t="str">
        <f>A30</f>
        <v>налог</v>
      </c>
      <c r="J30" s="85"/>
      <c r="K30" s="40">
        <f>C30</f>
        <v>0.24</v>
      </c>
      <c r="L30" s="41">
        <f>D30</f>
        <v>0.24</v>
      </c>
      <c r="M30" s="47">
        <f>M21*L30</f>
        <v>12744.96</v>
      </c>
      <c r="N30" s="9"/>
      <c r="O30" s="3"/>
    </row>
    <row r="31" spans="1:15" s="4" customFormat="1" ht="16.2" thickBot="1">
      <c r="A31" s="73" t="s">
        <v>42</v>
      </c>
      <c r="B31" s="74"/>
      <c r="C31" s="74"/>
      <c r="D31" s="75"/>
      <c r="E31" s="45">
        <f>E28-E30</f>
        <v>23338.239999999998</v>
      </c>
      <c r="F31" s="39"/>
      <c r="G31" s="9"/>
      <c r="H31" s="9"/>
      <c r="I31" s="73" t="s">
        <v>45</v>
      </c>
      <c r="J31" s="74"/>
      <c r="K31" s="74"/>
      <c r="L31" s="75"/>
      <c r="M31" s="45">
        <f>M28-M30</f>
        <v>23338.239999999998</v>
      </c>
      <c r="N31" s="9"/>
      <c r="O31" s="3"/>
    </row>
    <row r="32" spans="1:15" s="4" customFormat="1" ht="16.8" thickTop="1" thickBot="1">
      <c r="A32" s="81" t="s">
        <v>30</v>
      </c>
      <c r="B32" s="74"/>
      <c r="C32" s="74"/>
      <c r="D32" s="96"/>
      <c r="E32" s="46">
        <f>E31*100/F5</f>
        <v>14.388113806602755</v>
      </c>
      <c r="F32" s="9"/>
      <c r="G32" s="9"/>
      <c r="H32" s="9"/>
      <c r="I32" s="81" t="s">
        <v>30</v>
      </c>
      <c r="J32" s="74"/>
      <c r="K32" s="74"/>
      <c r="L32" s="96"/>
      <c r="M32" s="46">
        <f>M31*100/N5</f>
        <v>7.2658395728584546</v>
      </c>
      <c r="N32" s="9"/>
      <c r="O32" s="3"/>
    </row>
    <row r="33" spans="1:15" s="4" customFormat="1" ht="77.55" customHeight="1" thickTop="1">
      <c r="A33" s="81" t="s">
        <v>24</v>
      </c>
      <c r="B33" s="75"/>
      <c r="C33" s="102" t="s">
        <v>31</v>
      </c>
      <c r="D33" s="97">
        <v>3.2000000000000001E-2</v>
      </c>
      <c r="E33" s="79">
        <f>B34*12</f>
        <v>10773.84</v>
      </c>
      <c r="F33" s="99" t="s">
        <v>25</v>
      </c>
      <c r="G33" s="9"/>
      <c r="H33" s="9"/>
      <c r="I33" s="9"/>
      <c r="J33" s="9"/>
      <c r="K33" s="9"/>
      <c r="L33" s="9"/>
      <c r="M33" s="9"/>
      <c r="N33" s="9"/>
      <c r="O33" s="3"/>
    </row>
    <row r="34" spans="1:15" s="4" customFormat="1">
      <c r="A34" s="17" t="s">
        <v>47</v>
      </c>
      <c r="B34" s="41">
        <v>897.82</v>
      </c>
      <c r="C34" s="98"/>
      <c r="D34" s="98"/>
      <c r="E34" s="80"/>
      <c r="F34" s="100"/>
      <c r="G34" s="9"/>
      <c r="H34" s="9"/>
      <c r="I34" s="9"/>
      <c r="J34" s="9"/>
      <c r="K34" s="9"/>
      <c r="L34" s="9"/>
      <c r="M34" s="9"/>
      <c r="N34" s="9"/>
      <c r="O34" s="3"/>
    </row>
    <row r="35" spans="1:15" s="4" customFormat="1" ht="16.2" customHeight="1" thickBot="1">
      <c r="A35" s="73" t="s">
        <v>43</v>
      </c>
      <c r="B35" s="91"/>
      <c r="C35" s="91"/>
      <c r="D35" s="92"/>
      <c r="E35" s="63">
        <f>E31-E33</f>
        <v>12564.399999999998</v>
      </c>
      <c r="F35" s="9"/>
      <c r="G35" s="9"/>
      <c r="H35" s="9"/>
      <c r="I35" s="9"/>
      <c r="J35" s="9"/>
      <c r="K35" s="9"/>
      <c r="L35" s="9"/>
      <c r="M35" s="9"/>
      <c r="N35" s="9"/>
      <c r="O35" s="3"/>
    </row>
    <row r="36" spans="1:15" s="4" customFormat="1" ht="15.6" thickTop="1" thickBot="1">
      <c r="A36" s="94" t="s">
        <v>29</v>
      </c>
      <c r="B36" s="94"/>
      <c r="C36" s="94"/>
      <c r="D36" s="95"/>
      <c r="E36" s="46">
        <f>E35*100/F5</f>
        <v>7.7460004315526634</v>
      </c>
      <c r="F36" s="43" t="s">
        <v>26</v>
      </c>
      <c r="G36" s="9"/>
      <c r="H36" s="9"/>
      <c r="I36" s="9"/>
      <c r="J36" s="9"/>
      <c r="K36" s="9"/>
      <c r="L36" s="9"/>
      <c r="M36" s="9"/>
      <c r="N36" s="9"/>
      <c r="O36" s="3"/>
    </row>
    <row r="37" spans="1:15" s="4" customFormat="1" ht="15" thickTop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3"/>
    </row>
    <row r="38" spans="1:15" s="4" customFormat="1" ht="25.8">
      <c r="A38" s="8" t="s">
        <v>36</v>
      </c>
      <c r="B38" s="9"/>
      <c r="C38" s="9"/>
      <c r="D38" s="9"/>
      <c r="E38" s="9"/>
      <c r="F38" s="9"/>
      <c r="G38" s="9"/>
      <c r="H38" s="9"/>
      <c r="I38" s="8" t="s">
        <v>37</v>
      </c>
      <c r="J38" s="9"/>
      <c r="K38" s="9"/>
      <c r="L38" s="9"/>
      <c r="M38" s="9"/>
      <c r="N38" s="9"/>
      <c r="O38" s="3"/>
    </row>
    <row r="39" spans="1:15" s="4" customFormat="1">
      <c r="A39" s="11" t="s">
        <v>48</v>
      </c>
      <c r="B39" s="12">
        <f>A4/2-9000</f>
        <v>132500</v>
      </c>
      <c r="C39" s="13"/>
      <c r="D39" s="14"/>
      <c r="E39" s="15"/>
      <c r="F39" s="82" t="s">
        <v>57</v>
      </c>
      <c r="G39" s="9"/>
      <c r="H39" s="9"/>
      <c r="I39" s="11" t="str">
        <f>A39</f>
        <v>Апартаменты 2сп</v>
      </c>
      <c r="J39" s="12">
        <f>B39</f>
        <v>132500</v>
      </c>
      <c r="K39" s="13"/>
      <c r="L39" s="14"/>
      <c r="M39" s="16"/>
      <c r="N39" s="82" t="s">
        <v>0</v>
      </c>
      <c r="O39" s="6"/>
    </row>
    <row r="40" spans="1:15" s="4" customFormat="1">
      <c r="A40" s="17" t="s">
        <v>54</v>
      </c>
      <c r="B40" s="12">
        <f>B3/2</f>
        <v>9000</v>
      </c>
      <c r="C40" s="17" t="s">
        <v>27</v>
      </c>
      <c r="D40" s="18" t="s">
        <v>32</v>
      </c>
      <c r="E40" s="17" t="s">
        <v>1</v>
      </c>
      <c r="F40" s="83"/>
      <c r="G40" s="9"/>
      <c r="H40" s="9"/>
      <c r="I40" s="17" t="str">
        <f>A40</f>
        <v>дополнительный пакет</v>
      </c>
      <c r="J40" s="12">
        <f>B40</f>
        <v>9000</v>
      </c>
      <c r="K40" s="17" t="str">
        <f>C40</f>
        <v>Расходы на покупку</v>
      </c>
      <c r="L40" s="18" t="s">
        <v>33</v>
      </c>
      <c r="M40" s="19"/>
      <c r="N40" s="83"/>
      <c r="O40" s="7"/>
    </row>
    <row r="41" spans="1:15" s="4" customFormat="1" ht="16.2" thickBot="1">
      <c r="A41" s="86">
        <f>B39+B40</f>
        <v>141500</v>
      </c>
      <c r="B41" s="87"/>
      <c r="C41" s="64">
        <f>C4</f>
        <v>0.13500000000000001</v>
      </c>
      <c r="D41" s="20">
        <f>A41*C41</f>
        <v>19102.5</v>
      </c>
      <c r="E41" s="20">
        <f>B39*40%</f>
        <v>53000</v>
      </c>
      <c r="F41" s="101"/>
      <c r="G41" s="17">
        <v>2</v>
      </c>
      <c r="H41" s="9"/>
      <c r="I41" s="86">
        <f>A41</f>
        <v>141500</v>
      </c>
      <c r="J41" s="87"/>
      <c r="K41" s="64">
        <f>C41</f>
        <v>0.13500000000000001</v>
      </c>
      <c r="L41" s="20">
        <f>I41*K41</f>
        <v>19102.5</v>
      </c>
      <c r="M41" s="48"/>
      <c r="N41" s="84"/>
      <c r="O41" s="2">
        <v>2</v>
      </c>
    </row>
    <row r="42" spans="1:15" s="4" customFormat="1" ht="30" customHeight="1" thickBot="1">
      <c r="A42" s="89" t="s">
        <v>49</v>
      </c>
      <c r="B42" s="89"/>
      <c r="C42" s="89"/>
      <c r="D42" s="89"/>
      <c r="E42" s="22">
        <f>A41+D41</f>
        <v>160602.5</v>
      </c>
      <c r="F42" s="23">
        <f>E41+D41+B40</f>
        <v>81102.5</v>
      </c>
      <c r="G42" s="43">
        <f>F42*G41</f>
        <v>162205</v>
      </c>
      <c r="H42" s="9"/>
      <c r="I42" s="89" t="str">
        <f>A42</f>
        <v>апартаменты стоимостью, евро с налогами</v>
      </c>
      <c r="J42" s="89"/>
      <c r="K42" s="89"/>
      <c r="L42" s="89"/>
      <c r="M42" s="22">
        <f>I41+L41</f>
        <v>160602.5</v>
      </c>
      <c r="N42" s="23">
        <f>I41+L41</f>
        <v>160602.5</v>
      </c>
      <c r="O42" s="5">
        <f>N42*O41</f>
        <v>321205</v>
      </c>
    </row>
    <row r="43" spans="1:15" s="4" customFormat="1" ht="29.4" thickBot="1">
      <c r="A43" s="76" t="s">
        <v>3</v>
      </c>
      <c r="B43" s="76" t="s">
        <v>4</v>
      </c>
      <c r="C43" s="90" t="s">
        <v>2</v>
      </c>
      <c r="D43" s="90"/>
      <c r="E43" s="90"/>
      <c r="F43" s="49" t="s">
        <v>28</v>
      </c>
      <c r="G43" s="9"/>
      <c r="H43" s="9"/>
      <c r="I43" s="76" t="str">
        <f>A43</f>
        <v>месяцы</v>
      </c>
      <c r="J43" s="76" t="str">
        <f>B43</f>
        <v>дни</v>
      </c>
      <c r="K43" s="90" t="str">
        <f t="shared" ref="K43:K56" si="9">C43</f>
        <v>стоимость аренды, евро</v>
      </c>
      <c r="L43" s="90"/>
      <c r="M43" s="90"/>
      <c r="N43" s="50"/>
      <c r="O43" s="3"/>
    </row>
    <row r="44" spans="1:15" s="4" customFormat="1" ht="15" thickBot="1">
      <c r="A44" s="77"/>
      <c r="B44" s="77"/>
      <c r="C44" s="25" t="s">
        <v>52</v>
      </c>
      <c r="D44" s="25" t="s">
        <v>5</v>
      </c>
      <c r="E44" s="25" t="s">
        <v>6</v>
      </c>
      <c r="F44" s="26"/>
      <c r="G44" s="9"/>
      <c r="H44" s="9"/>
      <c r="I44" s="77"/>
      <c r="J44" s="77"/>
      <c r="K44" s="25" t="str">
        <f t="shared" si="9"/>
        <v>за сутки</v>
      </c>
      <c r="L44" s="25" t="str">
        <f>D44</f>
        <v>за неделю</v>
      </c>
      <c r="M44" s="25" t="str">
        <f>E44</f>
        <v>за месяц</v>
      </c>
      <c r="N44" s="26"/>
      <c r="O44" s="3"/>
    </row>
    <row r="45" spans="1:15" s="4" customFormat="1">
      <c r="A45" s="27" t="s">
        <v>7</v>
      </c>
      <c r="B45" s="28">
        <v>31</v>
      </c>
      <c r="C45" s="28">
        <v>80</v>
      </c>
      <c r="D45" s="29">
        <f t="shared" ref="D45:D56" si="10">C45*7</f>
        <v>560</v>
      </c>
      <c r="E45" s="29">
        <f>B45*C45</f>
        <v>2480</v>
      </c>
      <c r="F45" s="30"/>
      <c r="G45" s="9"/>
      <c r="H45" s="9"/>
      <c r="I45" s="27" t="str">
        <f t="shared" ref="I45:I56" si="11">A45</f>
        <v>январь</v>
      </c>
      <c r="J45" s="28">
        <f t="shared" ref="J45:J56" si="12">B45</f>
        <v>31</v>
      </c>
      <c r="K45" s="28">
        <f t="shared" si="9"/>
        <v>80</v>
      </c>
      <c r="L45" s="29">
        <f>K45*7</f>
        <v>560</v>
      </c>
      <c r="M45" s="29">
        <f>J45*K45</f>
        <v>2480</v>
      </c>
      <c r="N45" s="30"/>
      <c r="O45" s="3"/>
    </row>
    <row r="46" spans="1:15" s="4" customFormat="1">
      <c r="A46" s="17" t="s">
        <v>8</v>
      </c>
      <c r="B46" s="31">
        <v>28</v>
      </c>
      <c r="C46" s="31">
        <v>80</v>
      </c>
      <c r="D46" s="32">
        <f t="shared" si="10"/>
        <v>560</v>
      </c>
      <c r="E46" s="32">
        <f t="shared" ref="E46:E56" si="13">B46*C46</f>
        <v>2240</v>
      </c>
      <c r="F46" s="30"/>
      <c r="G46" s="9"/>
      <c r="H46" s="9"/>
      <c r="I46" s="17" t="str">
        <f t="shared" si="11"/>
        <v>февраль</v>
      </c>
      <c r="J46" s="31">
        <f t="shared" si="12"/>
        <v>28</v>
      </c>
      <c r="K46" s="31">
        <f t="shared" si="9"/>
        <v>80</v>
      </c>
      <c r="L46" s="32">
        <f t="shared" ref="L46:L56" si="14">K46*7</f>
        <v>560</v>
      </c>
      <c r="M46" s="32">
        <f t="shared" ref="M46:M56" si="15">J46*K46</f>
        <v>2240</v>
      </c>
      <c r="N46" s="30"/>
      <c r="O46" s="3"/>
    </row>
    <row r="47" spans="1:15" s="4" customFormat="1">
      <c r="A47" s="17" t="s">
        <v>9</v>
      </c>
      <c r="B47" s="31">
        <v>31</v>
      </c>
      <c r="C47" s="31">
        <v>80</v>
      </c>
      <c r="D47" s="32">
        <f t="shared" si="10"/>
        <v>560</v>
      </c>
      <c r="E47" s="32">
        <f t="shared" si="13"/>
        <v>2480</v>
      </c>
      <c r="F47" s="30"/>
      <c r="G47" s="9"/>
      <c r="H47" s="9"/>
      <c r="I47" s="17" t="str">
        <f t="shared" si="11"/>
        <v>март</v>
      </c>
      <c r="J47" s="31">
        <f t="shared" si="12"/>
        <v>31</v>
      </c>
      <c r="K47" s="31">
        <f t="shared" si="9"/>
        <v>80</v>
      </c>
      <c r="L47" s="32">
        <f t="shared" si="14"/>
        <v>560</v>
      </c>
      <c r="M47" s="32">
        <f t="shared" si="15"/>
        <v>2480</v>
      </c>
      <c r="N47" s="30"/>
      <c r="O47" s="3"/>
    </row>
    <row r="48" spans="1:15" s="4" customFormat="1">
      <c r="A48" s="33" t="s">
        <v>10</v>
      </c>
      <c r="B48" s="34">
        <v>30</v>
      </c>
      <c r="C48" s="34">
        <v>80</v>
      </c>
      <c r="D48" s="32">
        <f t="shared" si="10"/>
        <v>560</v>
      </c>
      <c r="E48" s="32">
        <f t="shared" si="13"/>
        <v>2400</v>
      </c>
      <c r="F48" s="30"/>
      <c r="G48" s="9"/>
      <c r="H48" s="9"/>
      <c r="I48" s="33" t="str">
        <f t="shared" si="11"/>
        <v>апрель</v>
      </c>
      <c r="J48" s="34">
        <f t="shared" si="12"/>
        <v>30</v>
      </c>
      <c r="K48" s="34">
        <f t="shared" si="9"/>
        <v>80</v>
      </c>
      <c r="L48" s="32">
        <f t="shared" si="14"/>
        <v>560</v>
      </c>
      <c r="M48" s="32">
        <f t="shared" si="15"/>
        <v>2400</v>
      </c>
      <c r="N48" s="30"/>
      <c r="O48" s="3"/>
    </row>
    <row r="49" spans="1:15" s="4" customFormat="1">
      <c r="A49" s="33" t="s">
        <v>11</v>
      </c>
      <c r="B49" s="34">
        <v>31</v>
      </c>
      <c r="C49" s="34">
        <v>90</v>
      </c>
      <c r="D49" s="32">
        <f t="shared" si="10"/>
        <v>630</v>
      </c>
      <c r="E49" s="32">
        <f t="shared" si="13"/>
        <v>2790</v>
      </c>
      <c r="F49" s="30"/>
      <c r="G49" s="9"/>
      <c r="H49" s="9"/>
      <c r="I49" s="33" t="str">
        <f t="shared" si="11"/>
        <v>май</v>
      </c>
      <c r="J49" s="34">
        <f t="shared" si="12"/>
        <v>31</v>
      </c>
      <c r="K49" s="34">
        <f t="shared" si="9"/>
        <v>90</v>
      </c>
      <c r="L49" s="32">
        <f t="shared" si="14"/>
        <v>630</v>
      </c>
      <c r="M49" s="32">
        <f t="shared" si="15"/>
        <v>2790</v>
      </c>
      <c r="N49" s="30"/>
      <c r="O49" s="3"/>
    </row>
    <row r="50" spans="1:15" s="4" customFormat="1">
      <c r="A50" s="36" t="s">
        <v>12</v>
      </c>
      <c r="B50" s="37">
        <v>30</v>
      </c>
      <c r="C50" s="37">
        <v>110</v>
      </c>
      <c r="D50" s="32">
        <f t="shared" si="10"/>
        <v>770</v>
      </c>
      <c r="E50" s="32">
        <f t="shared" si="13"/>
        <v>3300</v>
      </c>
      <c r="F50" s="30"/>
      <c r="G50" s="9"/>
      <c r="H50" s="9"/>
      <c r="I50" s="36" t="str">
        <f t="shared" si="11"/>
        <v>июнь</v>
      </c>
      <c r="J50" s="37">
        <f t="shared" si="12"/>
        <v>30</v>
      </c>
      <c r="K50" s="37">
        <f t="shared" si="9"/>
        <v>110</v>
      </c>
      <c r="L50" s="32">
        <f t="shared" si="14"/>
        <v>770</v>
      </c>
      <c r="M50" s="32">
        <f t="shared" si="15"/>
        <v>3300</v>
      </c>
      <c r="N50" s="30"/>
      <c r="O50" s="3"/>
    </row>
    <row r="51" spans="1:15" s="4" customFormat="1">
      <c r="A51" s="36" t="s">
        <v>13</v>
      </c>
      <c r="B51" s="37">
        <v>31</v>
      </c>
      <c r="C51" s="37">
        <v>120</v>
      </c>
      <c r="D51" s="32">
        <f t="shared" si="10"/>
        <v>840</v>
      </c>
      <c r="E51" s="32">
        <f t="shared" si="13"/>
        <v>3720</v>
      </c>
      <c r="F51" s="30"/>
      <c r="G51" s="9"/>
      <c r="H51" s="9"/>
      <c r="I51" s="36" t="str">
        <f t="shared" si="11"/>
        <v>июль</v>
      </c>
      <c r="J51" s="37">
        <f t="shared" si="12"/>
        <v>31</v>
      </c>
      <c r="K51" s="37">
        <f t="shared" si="9"/>
        <v>120</v>
      </c>
      <c r="L51" s="32">
        <f t="shared" si="14"/>
        <v>840</v>
      </c>
      <c r="M51" s="32">
        <f t="shared" si="15"/>
        <v>3720</v>
      </c>
      <c r="N51" s="30"/>
      <c r="O51" s="3"/>
    </row>
    <row r="52" spans="1:15" s="4" customFormat="1">
      <c r="A52" s="36" t="s">
        <v>14</v>
      </c>
      <c r="B52" s="37">
        <v>31</v>
      </c>
      <c r="C52" s="37">
        <v>120</v>
      </c>
      <c r="D52" s="32">
        <f t="shared" si="10"/>
        <v>840</v>
      </c>
      <c r="E52" s="32">
        <f t="shared" si="13"/>
        <v>3720</v>
      </c>
      <c r="F52" s="30"/>
      <c r="G52" s="9"/>
      <c r="H52" s="9"/>
      <c r="I52" s="36" t="str">
        <f t="shared" si="11"/>
        <v>август</v>
      </c>
      <c r="J52" s="37">
        <f t="shared" si="12"/>
        <v>31</v>
      </c>
      <c r="K52" s="37">
        <f t="shared" si="9"/>
        <v>120</v>
      </c>
      <c r="L52" s="32">
        <f t="shared" si="14"/>
        <v>840</v>
      </c>
      <c r="M52" s="32">
        <f t="shared" si="15"/>
        <v>3720</v>
      </c>
      <c r="N52" s="30"/>
      <c r="O52" s="3"/>
    </row>
    <row r="53" spans="1:15" s="4" customFormat="1">
      <c r="A53" s="33" t="s">
        <v>15</v>
      </c>
      <c r="B53" s="34">
        <v>30</v>
      </c>
      <c r="C53" s="34">
        <v>90</v>
      </c>
      <c r="D53" s="32">
        <f t="shared" si="10"/>
        <v>630</v>
      </c>
      <c r="E53" s="32">
        <f t="shared" si="13"/>
        <v>2700</v>
      </c>
      <c r="F53" s="30"/>
      <c r="G53" s="9"/>
      <c r="H53" s="9"/>
      <c r="I53" s="33" t="str">
        <f t="shared" si="11"/>
        <v>сентябрь</v>
      </c>
      <c r="J53" s="34">
        <f t="shared" si="12"/>
        <v>30</v>
      </c>
      <c r="K53" s="34">
        <f t="shared" si="9"/>
        <v>90</v>
      </c>
      <c r="L53" s="32">
        <f t="shared" si="14"/>
        <v>630</v>
      </c>
      <c r="M53" s="32">
        <f t="shared" si="15"/>
        <v>2700</v>
      </c>
      <c r="N53" s="30"/>
      <c r="O53" s="3"/>
    </row>
    <row r="54" spans="1:15" s="4" customFormat="1">
      <c r="A54" s="33" t="s">
        <v>16</v>
      </c>
      <c r="B54" s="34">
        <v>31</v>
      </c>
      <c r="C54" s="34">
        <v>80</v>
      </c>
      <c r="D54" s="32">
        <f t="shared" si="10"/>
        <v>560</v>
      </c>
      <c r="E54" s="32">
        <f t="shared" si="13"/>
        <v>2480</v>
      </c>
      <c r="F54" s="30"/>
      <c r="G54" s="9"/>
      <c r="H54" s="9"/>
      <c r="I54" s="33" t="str">
        <f t="shared" si="11"/>
        <v>октябрь</v>
      </c>
      <c r="J54" s="34">
        <f t="shared" si="12"/>
        <v>31</v>
      </c>
      <c r="K54" s="34">
        <f t="shared" si="9"/>
        <v>80</v>
      </c>
      <c r="L54" s="32">
        <f t="shared" si="14"/>
        <v>560</v>
      </c>
      <c r="M54" s="32">
        <f t="shared" si="15"/>
        <v>2480</v>
      </c>
      <c r="N54" s="30"/>
      <c r="O54" s="3"/>
    </row>
    <row r="55" spans="1:15" s="4" customFormat="1">
      <c r="A55" s="17" t="s">
        <v>17</v>
      </c>
      <c r="B55" s="31">
        <v>30</v>
      </c>
      <c r="C55" s="31">
        <v>80</v>
      </c>
      <c r="D55" s="32">
        <f t="shared" si="10"/>
        <v>560</v>
      </c>
      <c r="E55" s="32">
        <f t="shared" si="13"/>
        <v>2400</v>
      </c>
      <c r="F55" s="30"/>
      <c r="G55" s="9"/>
      <c r="H55" s="9"/>
      <c r="I55" s="17" t="str">
        <f t="shared" si="11"/>
        <v>ноябрь</v>
      </c>
      <c r="J55" s="31">
        <f t="shared" si="12"/>
        <v>30</v>
      </c>
      <c r="K55" s="31">
        <f t="shared" si="9"/>
        <v>80</v>
      </c>
      <c r="L55" s="32">
        <f t="shared" si="14"/>
        <v>560</v>
      </c>
      <c r="M55" s="32">
        <f t="shared" si="15"/>
        <v>2400</v>
      </c>
      <c r="N55" s="30"/>
      <c r="O55" s="3"/>
    </row>
    <row r="56" spans="1:15" s="4" customFormat="1">
      <c r="A56" s="17" t="s">
        <v>18</v>
      </c>
      <c r="B56" s="31">
        <v>31</v>
      </c>
      <c r="C56" s="31">
        <v>80</v>
      </c>
      <c r="D56" s="32">
        <f t="shared" si="10"/>
        <v>560</v>
      </c>
      <c r="E56" s="32">
        <f t="shared" si="13"/>
        <v>2480</v>
      </c>
      <c r="F56" s="30"/>
      <c r="G56" s="9"/>
      <c r="H56" s="9"/>
      <c r="I56" s="17" t="str">
        <f t="shared" si="11"/>
        <v>декабрь</v>
      </c>
      <c r="J56" s="31">
        <f t="shared" si="12"/>
        <v>31</v>
      </c>
      <c r="K56" s="31">
        <f t="shared" si="9"/>
        <v>80</v>
      </c>
      <c r="L56" s="32">
        <f t="shared" si="14"/>
        <v>560</v>
      </c>
      <c r="M56" s="32">
        <f t="shared" si="15"/>
        <v>2480</v>
      </c>
      <c r="N56" s="30"/>
      <c r="O56" s="3"/>
    </row>
    <row r="57" spans="1:15" s="4" customFormat="1" ht="15.6">
      <c r="A57" s="88">
        <f>SUM(B45:B56)</f>
        <v>365</v>
      </c>
      <c r="B57" s="75"/>
      <c r="C57" s="93">
        <f>SUM(E45:E56)</f>
        <v>33190</v>
      </c>
      <c r="D57" s="74"/>
      <c r="E57" s="75"/>
      <c r="F57" s="39"/>
      <c r="G57" s="9"/>
      <c r="H57" s="9"/>
      <c r="I57" s="88">
        <f>SUM(J45:J56)</f>
        <v>365</v>
      </c>
      <c r="J57" s="75"/>
      <c r="K57" s="93">
        <f>SUM(M45:M56)</f>
        <v>33190</v>
      </c>
      <c r="L57" s="74"/>
      <c r="M57" s="75"/>
      <c r="N57" s="39"/>
      <c r="O57" s="3"/>
    </row>
    <row r="58" spans="1:15" s="4" customFormat="1">
      <c r="A58" s="11" t="s">
        <v>38</v>
      </c>
      <c r="B58" s="17" t="s">
        <v>19</v>
      </c>
      <c r="C58" s="40">
        <v>0.8</v>
      </c>
      <c r="D58" s="41">
        <v>0.8</v>
      </c>
      <c r="E58" s="42">
        <f>C57*D58</f>
        <v>26552</v>
      </c>
      <c r="F58" s="39"/>
      <c r="G58" s="9"/>
      <c r="H58" s="9"/>
      <c r="I58" s="11" t="str">
        <f>A58</f>
        <v>ДОХОД1</v>
      </c>
      <c r="J58" s="17" t="str">
        <f>B58</f>
        <v>заполняемость</v>
      </c>
      <c r="K58" s="40">
        <f>C58</f>
        <v>0.8</v>
      </c>
      <c r="L58" s="41">
        <f>D58</f>
        <v>0.8</v>
      </c>
      <c r="M58" s="42">
        <f>K57*L58</f>
        <v>26552</v>
      </c>
      <c r="N58" s="39"/>
      <c r="O58" s="3"/>
    </row>
    <row r="59" spans="1:15" s="4" customFormat="1">
      <c r="A59" s="17" t="s">
        <v>20</v>
      </c>
      <c r="B59" s="17"/>
      <c r="C59" s="40">
        <v>0.2</v>
      </c>
      <c r="D59" s="41">
        <v>0.2</v>
      </c>
      <c r="E59" s="51">
        <f>E58*D59</f>
        <v>5310.4000000000005</v>
      </c>
      <c r="F59" s="30"/>
      <c r="G59" s="9"/>
      <c r="H59" s="9"/>
      <c r="I59" s="78" t="str">
        <f t="shared" ref="I59:I64" si="16">A59</f>
        <v>управление, реклама</v>
      </c>
      <c r="J59" s="85"/>
      <c r="K59" s="40">
        <f>C59</f>
        <v>0.2</v>
      </c>
      <c r="L59" s="41">
        <f>D59</f>
        <v>0.2</v>
      </c>
      <c r="M59" s="44">
        <f>M58*L59</f>
        <v>5310.4000000000005</v>
      </c>
      <c r="N59" s="30"/>
      <c r="O59" s="3"/>
    </row>
    <row r="60" spans="1:15" s="4" customFormat="1">
      <c r="A60" s="17" t="s">
        <v>21</v>
      </c>
      <c r="B60" s="17" t="s">
        <v>22</v>
      </c>
      <c r="C60" s="41">
        <v>150</v>
      </c>
      <c r="D60" s="41">
        <v>12</v>
      </c>
      <c r="E60" s="44">
        <f>C60*D60</f>
        <v>1800</v>
      </c>
      <c r="F60" s="30"/>
      <c r="G60" s="9"/>
      <c r="H60" s="9"/>
      <c r="I60" s="17" t="str">
        <f t="shared" si="16"/>
        <v>эл/вода</v>
      </c>
      <c r="J60" s="17" t="str">
        <f>B60</f>
        <v>в месяц</v>
      </c>
      <c r="K60" s="41">
        <f>C60</f>
        <v>150</v>
      </c>
      <c r="L60" s="41">
        <f>D60</f>
        <v>12</v>
      </c>
      <c r="M60" s="44">
        <f>K60*L60</f>
        <v>1800</v>
      </c>
      <c r="N60" s="30"/>
      <c r="O60" s="3"/>
    </row>
    <row r="61" spans="1:15" s="4" customFormat="1" ht="15.6">
      <c r="A61" s="17" t="s">
        <v>23</v>
      </c>
      <c r="B61" s="78" t="s">
        <v>35</v>
      </c>
      <c r="C61" s="74"/>
      <c r="D61" s="75"/>
      <c r="E61" s="44">
        <f>E24/2</f>
        <v>350</v>
      </c>
      <c r="F61" s="30"/>
      <c r="G61" s="9"/>
      <c r="H61" s="9"/>
      <c r="I61" s="17" t="str">
        <f t="shared" si="16"/>
        <v>налог</v>
      </c>
      <c r="J61" s="78" t="str">
        <f>B61</f>
        <v>в год</v>
      </c>
      <c r="K61" s="74"/>
      <c r="L61" s="75"/>
      <c r="M61" s="44">
        <f>E61</f>
        <v>350</v>
      </c>
      <c r="N61" s="30"/>
      <c r="O61" s="3"/>
    </row>
    <row r="62" spans="1:15" s="4" customFormat="1">
      <c r="A62" s="17" t="s">
        <v>34</v>
      </c>
      <c r="B62" s="17" t="s">
        <v>22</v>
      </c>
      <c r="C62" s="41">
        <f>C25/2</f>
        <v>75</v>
      </c>
      <c r="D62" s="41">
        <v>12</v>
      </c>
      <c r="E62" s="44">
        <f>C62*D62</f>
        <v>900</v>
      </c>
      <c r="F62" s="30"/>
      <c r="G62" s="9"/>
      <c r="H62" s="9"/>
      <c r="I62" s="17" t="str">
        <f t="shared" si="16"/>
        <v>комунидад+интернет</v>
      </c>
      <c r="J62" s="17" t="str">
        <f>B62</f>
        <v>в месяц</v>
      </c>
      <c r="K62" s="41">
        <f>C62</f>
        <v>75</v>
      </c>
      <c r="L62" s="41">
        <f>D62</f>
        <v>12</v>
      </c>
      <c r="M62" s="44">
        <f>K62*L62</f>
        <v>900</v>
      </c>
      <c r="N62" s="30"/>
      <c r="O62" s="3"/>
    </row>
    <row r="63" spans="1:15" s="4" customFormat="1" ht="15.6">
      <c r="A63" s="17" t="s">
        <v>51</v>
      </c>
      <c r="B63" s="78" t="s">
        <v>35</v>
      </c>
      <c r="C63" s="74"/>
      <c r="D63" s="75"/>
      <c r="E63" s="44">
        <f>E26/2</f>
        <v>150</v>
      </c>
      <c r="F63" s="30"/>
      <c r="G63" s="9"/>
      <c r="H63" s="9"/>
      <c r="I63" s="17" t="str">
        <f t="shared" si="16"/>
        <v>страховка</v>
      </c>
      <c r="J63" s="78" t="str">
        <f>B63</f>
        <v>в год</v>
      </c>
      <c r="K63" s="74"/>
      <c r="L63" s="75"/>
      <c r="M63" s="44">
        <f>E63</f>
        <v>150</v>
      </c>
      <c r="N63" s="30"/>
      <c r="O63" s="3"/>
    </row>
    <row r="64" spans="1:15" s="4" customFormat="1" ht="15.6">
      <c r="A64" s="17" t="s">
        <v>39</v>
      </c>
      <c r="B64" s="78" t="s">
        <v>35</v>
      </c>
      <c r="C64" s="74"/>
      <c r="D64" s="75"/>
      <c r="E64" s="42">
        <f>SUM(E59:E63)</f>
        <v>8510.4000000000015</v>
      </c>
      <c r="F64" s="39"/>
      <c r="G64" s="9"/>
      <c r="H64" s="9"/>
      <c r="I64" s="17" t="str">
        <f t="shared" si="16"/>
        <v>Итого расходы</v>
      </c>
      <c r="J64" s="78" t="str">
        <f>B64</f>
        <v>в год</v>
      </c>
      <c r="K64" s="74"/>
      <c r="L64" s="75"/>
      <c r="M64" s="42">
        <f>SUM(M59:M63)</f>
        <v>8510.4000000000015</v>
      </c>
      <c r="N64" s="39"/>
      <c r="O64" s="3"/>
    </row>
    <row r="65" spans="1:15" s="4" customFormat="1" ht="16.2" thickBot="1">
      <c r="A65" s="73" t="s">
        <v>40</v>
      </c>
      <c r="B65" s="74"/>
      <c r="C65" s="74"/>
      <c r="D65" s="74"/>
      <c r="E65" s="69">
        <f>E58-E64</f>
        <v>18041.599999999999</v>
      </c>
      <c r="F65" s="65"/>
      <c r="G65" s="72"/>
      <c r="H65" s="9"/>
      <c r="I65" s="73" t="str">
        <f>A65</f>
        <v>ДОХОД2</v>
      </c>
      <c r="J65" s="74"/>
      <c r="K65" s="74"/>
      <c r="L65" s="74"/>
      <c r="M65" s="69">
        <f>M58-M64</f>
        <v>18041.599999999999</v>
      </c>
      <c r="N65" s="65"/>
      <c r="O65" s="66"/>
    </row>
    <row r="66" spans="1:15" s="4" customFormat="1" ht="25.95" customHeight="1" thickBot="1">
      <c r="A66" s="94" t="s">
        <v>41</v>
      </c>
      <c r="B66" s="94"/>
      <c r="C66" s="94"/>
      <c r="D66" s="95"/>
      <c r="E66" s="71">
        <f>E65*100/F42</f>
        <v>22.245430165531268</v>
      </c>
      <c r="F66" s="65"/>
      <c r="G66" s="61"/>
      <c r="H66" s="9"/>
      <c r="I66" s="94" t="s">
        <v>50</v>
      </c>
      <c r="J66" s="94"/>
      <c r="K66" s="94"/>
      <c r="L66" s="95"/>
      <c r="M66" s="71">
        <f>M65*100/N42</f>
        <v>11.233698105571207</v>
      </c>
      <c r="N66" s="65"/>
      <c r="O66" s="67"/>
    </row>
    <row r="67" spans="1:15" s="4" customFormat="1">
      <c r="A67" s="78" t="s">
        <v>23</v>
      </c>
      <c r="B67" s="85"/>
      <c r="C67" s="40">
        <v>0.24</v>
      </c>
      <c r="D67" s="68">
        <v>0.24</v>
      </c>
      <c r="E67" s="70">
        <f>E58*D67</f>
        <v>6372.48</v>
      </c>
      <c r="F67" s="65"/>
      <c r="G67" s="72"/>
      <c r="H67" s="9"/>
      <c r="I67" s="78" t="str">
        <f>A67</f>
        <v>налог</v>
      </c>
      <c r="J67" s="85"/>
      <c r="K67" s="40">
        <f>C67</f>
        <v>0.24</v>
      </c>
      <c r="L67" s="68">
        <f>D67</f>
        <v>0.24</v>
      </c>
      <c r="M67" s="70">
        <f>M58*L67</f>
        <v>6372.48</v>
      </c>
      <c r="N67" s="65"/>
      <c r="O67" s="66"/>
    </row>
    <row r="68" spans="1:15" s="4" customFormat="1" ht="16.2" thickBot="1">
      <c r="A68" s="73" t="s">
        <v>42</v>
      </c>
      <c r="B68" s="74"/>
      <c r="C68" s="74"/>
      <c r="D68" s="74"/>
      <c r="E68" s="69">
        <f>E65-E67</f>
        <v>11669.119999999999</v>
      </c>
      <c r="F68" s="65"/>
      <c r="G68" s="72"/>
      <c r="H68" s="9"/>
      <c r="I68" s="73" t="s">
        <v>45</v>
      </c>
      <c r="J68" s="74"/>
      <c r="K68" s="74"/>
      <c r="L68" s="74"/>
      <c r="M68" s="69">
        <f>M65-M67</f>
        <v>11669.119999999999</v>
      </c>
      <c r="N68" s="65">
        <f>M68*2</f>
        <v>23338.239999999998</v>
      </c>
      <c r="O68" s="66" t="s">
        <v>56</v>
      </c>
    </row>
    <row r="69" spans="1:15" s="4" customFormat="1" ht="16.2" thickBot="1">
      <c r="A69" s="81" t="s">
        <v>30</v>
      </c>
      <c r="B69" s="74"/>
      <c r="C69" s="74"/>
      <c r="D69" s="74"/>
      <c r="E69" s="71">
        <f>E68*100/F42</f>
        <v>14.388113806602755</v>
      </c>
      <c r="F69" s="65"/>
      <c r="G69" s="61"/>
      <c r="H69" s="9"/>
      <c r="I69" s="81" t="s">
        <v>30</v>
      </c>
      <c r="J69" s="74"/>
      <c r="K69" s="74"/>
      <c r="L69" s="74"/>
      <c r="M69" s="71">
        <f>M68*100/N42</f>
        <v>7.2658395728584546</v>
      </c>
      <c r="N69" s="65"/>
      <c r="O69" s="67"/>
    </row>
    <row r="70" spans="1:15" s="4" customFormat="1" ht="79.8" customHeight="1">
      <c r="A70" s="81" t="s">
        <v>24</v>
      </c>
      <c r="B70" s="105"/>
      <c r="C70" s="102" t="s">
        <v>31</v>
      </c>
      <c r="D70" s="97">
        <v>3.2000000000000001E-2</v>
      </c>
      <c r="E70" s="104">
        <f>B71*12</f>
        <v>5386.92</v>
      </c>
      <c r="F70" s="99" t="s">
        <v>25</v>
      </c>
      <c r="G70" s="9"/>
      <c r="H70" s="9"/>
      <c r="I70" s="52"/>
      <c r="J70" s="52"/>
      <c r="K70" s="53"/>
      <c r="L70" s="54"/>
      <c r="M70" s="55"/>
      <c r="N70" s="56"/>
      <c r="O70" s="3"/>
    </row>
    <row r="71" spans="1:15" s="4" customFormat="1">
      <c r="A71" s="17" t="s">
        <v>47</v>
      </c>
      <c r="B71" s="41">
        <v>448.91</v>
      </c>
      <c r="C71" s="98"/>
      <c r="D71" s="98"/>
      <c r="E71" s="80"/>
      <c r="F71" s="100"/>
      <c r="G71" s="9"/>
      <c r="H71" s="9"/>
      <c r="I71" s="57"/>
      <c r="J71" s="58"/>
      <c r="K71" s="53"/>
      <c r="L71" s="54"/>
      <c r="M71" s="55"/>
      <c r="N71" s="56"/>
      <c r="O71" s="3"/>
    </row>
    <row r="72" spans="1:15" s="4" customFormat="1" ht="15" thickBot="1">
      <c r="A72" s="73" t="s">
        <v>43</v>
      </c>
      <c r="B72" s="91"/>
      <c r="C72" s="91"/>
      <c r="D72" s="92"/>
      <c r="E72" s="63">
        <f>E68-E70</f>
        <v>6282.1999999999989</v>
      </c>
      <c r="F72" s="9"/>
      <c r="G72" s="9"/>
      <c r="H72" s="9"/>
      <c r="I72" s="59"/>
      <c r="J72" s="59"/>
      <c r="K72" s="59"/>
      <c r="L72" s="59"/>
      <c r="M72" s="60"/>
      <c r="N72" s="57"/>
      <c r="O72" s="3"/>
    </row>
    <row r="73" spans="1:15" s="4" customFormat="1" ht="15.6" thickTop="1" thickBot="1">
      <c r="A73" s="94" t="s">
        <v>29</v>
      </c>
      <c r="B73" s="94"/>
      <c r="C73" s="94"/>
      <c r="D73" s="95"/>
      <c r="E73" s="46">
        <f>E72*100/F42</f>
        <v>7.7460004315526634</v>
      </c>
      <c r="F73" s="43" t="s">
        <v>26</v>
      </c>
      <c r="G73" s="9"/>
      <c r="H73" s="9"/>
      <c r="I73" s="103"/>
      <c r="J73" s="103"/>
      <c r="K73" s="103"/>
      <c r="L73" s="103"/>
      <c r="M73" s="61"/>
      <c r="N73" s="57"/>
      <c r="O73" s="3"/>
    </row>
    <row r="74" spans="1:15" ht="15" thickTop="1"/>
  </sheetData>
  <mergeCells count="82">
    <mergeCell ref="N2:N4"/>
    <mergeCell ref="I29:L29"/>
    <mergeCell ref="I5:L5"/>
    <mergeCell ref="K6:M6"/>
    <mergeCell ref="I22:J22"/>
    <mergeCell ref="J24:L24"/>
    <mergeCell ref="J6:J7"/>
    <mergeCell ref="K20:M20"/>
    <mergeCell ref="J26:L26"/>
    <mergeCell ref="J27:L27"/>
    <mergeCell ref="I73:L73"/>
    <mergeCell ref="E70:E71"/>
    <mergeCell ref="F70:F71"/>
    <mergeCell ref="B63:D63"/>
    <mergeCell ref="B64:D64"/>
    <mergeCell ref="A66:D66"/>
    <mergeCell ref="C70:C71"/>
    <mergeCell ref="D70:D71"/>
    <mergeCell ref="A70:B70"/>
    <mergeCell ref="A65:D65"/>
    <mergeCell ref="A69:D69"/>
    <mergeCell ref="A43:A44"/>
    <mergeCell ref="A36:D36"/>
    <mergeCell ref="A67:B67"/>
    <mergeCell ref="A41:B41"/>
    <mergeCell ref="A57:B57"/>
    <mergeCell ref="B43:B44"/>
    <mergeCell ref="B61:D61"/>
    <mergeCell ref="N39:N41"/>
    <mergeCell ref="I66:L66"/>
    <mergeCell ref="I69:L69"/>
    <mergeCell ref="J64:L64"/>
    <mergeCell ref="I68:L68"/>
    <mergeCell ref="I57:J57"/>
    <mergeCell ref="J63:L63"/>
    <mergeCell ref="I65:L65"/>
    <mergeCell ref="I32:L32"/>
    <mergeCell ref="I41:J41"/>
    <mergeCell ref="F33:F34"/>
    <mergeCell ref="A73:D73"/>
    <mergeCell ref="F39:F41"/>
    <mergeCell ref="A42:D42"/>
    <mergeCell ref="C43:E43"/>
    <mergeCell ref="A72:D72"/>
    <mergeCell ref="A68:D68"/>
    <mergeCell ref="C57:E57"/>
    <mergeCell ref="J61:L61"/>
    <mergeCell ref="K57:M57"/>
    <mergeCell ref="I67:J67"/>
    <mergeCell ref="J43:J44"/>
    <mergeCell ref="I42:L42"/>
    <mergeCell ref="K43:M43"/>
    <mergeCell ref="I43:I44"/>
    <mergeCell ref="I59:J59"/>
    <mergeCell ref="A35:D35"/>
    <mergeCell ref="A20:B20"/>
    <mergeCell ref="C20:E20"/>
    <mergeCell ref="A22:B22"/>
    <mergeCell ref="A28:D28"/>
    <mergeCell ref="A30:B30"/>
    <mergeCell ref="A29:D29"/>
    <mergeCell ref="A32:D32"/>
    <mergeCell ref="D33:D34"/>
    <mergeCell ref="C33:C34"/>
    <mergeCell ref="E33:E34"/>
    <mergeCell ref="A33:B33"/>
    <mergeCell ref="F2:F4"/>
    <mergeCell ref="I6:I7"/>
    <mergeCell ref="I30:J30"/>
    <mergeCell ref="A4:B4"/>
    <mergeCell ref="I4:J4"/>
    <mergeCell ref="I20:J20"/>
    <mergeCell ref="A5:D5"/>
    <mergeCell ref="C6:E6"/>
    <mergeCell ref="I31:L31"/>
    <mergeCell ref="A6:A7"/>
    <mergeCell ref="B24:D24"/>
    <mergeCell ref="A31:D31"/>
    <mergeCell ref="B27:D27"/>
    <mergeCell ref="B26:D26"/>
    <mergeCell ref="B6:B7"/>
    <mergeCell ref="I28:L28"/>
  </mergeCells>
  <phoneticPr fontId="2" type="noConversion"/>
  <pageMargins left="0.51181102362204722" right="0.31496062992125984" top="0.55118110236220474" bottom="0.35433070866141736" header="0" footer="0"/>
  <pageSetup paperSize="9" scale="59" orientation="landscape" r:id="rId1"/>
  <rowBreaks count="1" manualBreakCount="1">
    <brk id="3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2020-06-19T13:41:41Z</cp:lastPrinted>
  <dcterms:created xsi:type="dcterms:W3CDTF">2017-08-11T15:08:53Z</dcterms:created>
  <dcterms:modified xsi:type="dcterms:W3CDTF">2020-07-24T07:25:16Z</dcterms:modified>
</cp:coreProperties>
</file>