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<sst xmlns="http://schemas.openxmlformats.org/spreadsheetml/2006/main" count="68" uniqueCount="59">
  <si>
    <t>НДС на 40% от цены объекта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</si>
  <si>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</si>
  <si>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</si>
  <si>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</si>
  <si>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</si>
  <si>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</si>
  <si>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</si>
  <si>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</si>
  <si>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</si>
  <si>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</si>
  <si>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</si>
  <si>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</si>
  <si>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</si>
  <si>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</si>
  <si>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</si>
  <si>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</si>
  <si>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</si>
  <si>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</si>
  <si>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</si>
  <si>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</si>
  <si>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</si>
  <si>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</si>
  <si>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</si>
  <si>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>Апартаменты 1А (цена текущая)</t>
  </si>
  <si>
    <t>Апартаменты 1В (цена текущая)</t>
  </si>
  <si>
    <t>Апартаменты 1С (цена текущая)</t>
  </si>
  <si>
    <t>Апартаменты 1D (цена текущая)</t>
  </si>
  <si>
    <t>Апартаменты GF-A (цена текущая)</t>
  </si>
  <si>
    <t>Апартаменты GF-B (цена текущая)</t>
  </si>
  <si>
    <t>Апартаменты GF-C (цена текущая)</t>
  </si>
  <si>
    <t>Апаратменты GF-D (цена текущая)</t>
  </si>
  <si>
    <t>Пентхаус A (цена текущая)</t>
  </si>
  <si>
    <t>Разница между общей ценой покупки и общей ценой продажи</t>
  </si>
  <si>
    <t>Апартаменты 1А (прогнозируемая цена)</t>
  </si>
  <si>
    <t>Апартаменты 1В (прогнозируемая цена)</t>
  </si>
  <si>
    <t>Апартаменты 1С (прогнозируемая цена)</t>
  </si>
  <si>
    <t>Апартаменты 1D (прогнозируемая цена)</t>
  </si>
  <si>
    <t>Апартаменты GF-A (прогнозируемая цена)</t>
  </si>
  <si>
    <t>Апартаменты GF-B (прогнозируемая цена)</t>
  </si>
  <si>
    <t>Апартаменты GF-C (прогнозируемая цена)</t>
  </si>
  <si>
    <t>Апаратменты GF-D (прогнозируемая цена)</t>
  </si>
  <si>
    <t>Пентхаус A (прогнозируемая цена)</t>
  </si>
  <si>
    <t>Рентабельность ЗА ОДИН ГОД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</si>
  <si>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</si>
  <si>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t>СУММА ВСЕХ РАСХОДОВ - ИНВЕСТИЦИЙ НА ПОКУПКУ с ипотекой</t>
  </si>
  <si>
    <t>60% от цены объекта (текущей)</t>
  </si>
  <si>
    <t>Рентабельность ЗА ОДИН ГОД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</si>
  <si>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</si>
  <si>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СУММА ВСЕХ РАСХОДОВ - ИНВЕСТИЦИЙ НА ПОКУПКУ без ипотеки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</si>
  <si>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</si>
  <si>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</si>
  <si>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</si>
  <si>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
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</si>
  <si>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</si>
  <si>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</si>
  <si>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</si>
  <si>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
(БЕЗ ИПОТЕКИ)</t>
  </si>
  <si>
    <t>ИТОГО апартотель 9 апартаментов (цена текущая)</t>
  </si>
  <si>
    <t xml:space="preserve">ИТОГО апартотель 9 апартаментов (прогнозируемая цена через полтора года)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</si>
</sst>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8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3" xfId="0" applyNumberFormat="1" applyFont="1" applyFill="1" applyBorder="1" applyAlignment="1">
      <alignment horizontal="center" vertical="center"/>
    </xf>
    <xf numFmtId="195" fontId="3" fillId="0" borderId="24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195" fontId="26" fillId="10" borderId="12" xfId="0" applyNumberFormat="1" applyFont="1" applyFill="1" applyBorder="1" applyAlignment="1">
      <alignment vertical="center"/>
    </xf>
    <xf numFmtId="195" fontId="26" fillId="4" borderId="12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3" fillId="0" borderId="30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33" xfId="0" applyNumberFormat="1" applyFont="1" applyFill="1" applyBorder="1" applyAlignment="1">
      <alignment vertical="center"/>
    </xf>
    <xf numFmtId="49" fontId="4" fillId="4" borderId="34" xfId="0" applyNumberFormat="1" applyFont="1" applyFill="1" applyBorder="1" applyAlignment="1">
      <alignment vertical="center" wrapText="1"/>
    </xf>
    <xf numFmtId="49" fontId="2" fillId="4" borderId="35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49" fontId="3" fillId="4" borderId="41" xfId="0" applyNumberFormat="1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49" fontId="2" fillId="4" borderId="43" xfId="0" applyNumberFormat="1" applyFont="1" applyFill="1" applyBorder="1" applyAlignment="1">
      <alignment vertical="center"/>
    </xf>
    <xf numFmtId="0" fontId="0" fillId="0" borderId="40" xfId="0" applyNumberFormat="1" applyBorder="1" applyAlignment="1">
      <alignment vertical="center"/>
    </xf>
    <xf numFmtId="49" fontId="2" fillId="0" borderId="44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9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49" fontId="26" fillId="4" borderId="52" xfId="0" applyNumberFormat="1" applyFont="1" applyFill="1" applyBorder="1" applyAlignment="1">
      <alignment horizontal="left" vertical="center" wrapText="1"/>
    </xf>
    <xf numFmtId="49" fontId="2" fillId="4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0" fontId="3" fillId="4" borderId="42" xfId="0" applyNumberFormat="1" applyFont="1" applyFill="1" applyBorder="1" applyAlignment="1">
      <alignment horizontal="left" vertical="center"/>
    </xf>
    <xf numFmtId="49" fontId="1" fillId="4" borderId="44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1" fillId="4" borderId="44" xfId="0" applyNumberFormat="1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49" fontId="26" fillId="10" borderId="44" xfId="0" applyNumberFormat="1" applyFont="1" applyFill="1" applyBorder="1" applyAlignment="1">
      <alignment vertical="center"/>
    </xf>
    <xf numFmtId="0" fontId="26" fillId="10" borderId="45" xfId="0" applyFont="1" applyFill="1" applyBorder="1" applyAlignment="1">
      <alignment vertical="center"/>
    </xf>
    <xf numFmtId="49" fontId="26" fillId="4" borderId="43" xfId="0" applyNumberFormat="1" applyFont="1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49" fontId="26" fillId="10" borderId="43" xfId="0" applyNumberFormat="1" applyFont="1" applyFill="1" applyBorder="1" applyAlignment="1">
      <alignment vertical="center" wrapText="1"/>
    </xf>
    <xf numFmtId="0" fontId="26" fillId="10" borderId="40" xfId="0" applyFont="1" applyFill="1" applyBorder="1" applyAlignment="1">
      <alignment vertical="center" wrapText="1"/>
    </xf>
    <xf numFmtId="49" fontId="26" fillId="4" borderId="43" xfId="0" applyNumberFormat="1" applyFont="1" applyFill="1" applyBorder="1" applyAlignment="1">
      <alignment vertical="center" wrapText="1"/>
    </xf>
    <xf numFmtId="0" fontId="26" fillId="4" borderId="40" xfId="0" applyNumberFormat="1" applyFont="1" applyFill="1" applyBorder="1" applyAlignment="1">
      <alignment vertical="center" wrapText="1"/>
    </xf>
    <xf numFmtId="49" fontId="2" fillId="4" borderId="43" xfId="0" applyNumberFormat="1" applyFont="1" applyFill="1" applyBorder="1" applyAlignment="1">
      <alignment vertical="center" wrapText="1"/>
    </xf>
    <xf numFmtId="0" fontId="2" fillId="0" borderId="40" xfId="0" applyNumberFormat="1" applyFont="1" applyBorder="1" applyAlignment="1">
      <alignment vertical="center" wrapText="1"/>
    </xf>
    <xf numFmtId="49" fontId="3" fillId="4" borderId="43" xfId="0" applyNumberFormat="1" applyFont="1" applyFill="1" applyBorder="1" applyAlignment="1">
      <alignment vertical="center" wrapText="1"/>
    </xf>
    <xf numFmtId="0" fontId="3" fillId="4" borderId="40" xfId="0" applyFont="1" applyFill="1" applyBorder="1" applyAlignment="1">
      <alignment vertical="center" wrapText="1"/>
    </xf>
    <xf numFmtId="49" fontId="3" fillId="4" borderId="63" xfId="0" applyNumberFormat="1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9" fontId="26" fillId="4" borderId="65" xfId="0" applyNumberFormat="1" applyFont="1" applyFill="1" applyBorder="1" applyAlignment="1">
      <alignment horizontal="left"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49" fontId="26" fillId="4" borderId="51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26" fillId="4" borderId="67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3" fillId="4" borderId="69" xfId="0" applyNumberFormat="1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49" fontId="3" fillId="4" borderId="71" xfId="0" applyNumberFormat="1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2" fillId="4" borderId="43" xfId="0" applyNumberFormat="1" applyFont="1" applyFill="1" applyBorder="1" applyAlignment="1">
      <alignment vertical="center" wrapText="1"/>
    </xf>
    <xf numFmtId="0" fontId="2" fillId="4" borderId="47" xfId="0" applyNumberFormat="1" applyFont="1" applyFill="1" applyBorder="1" applyAlignment="1">
      <alignment vertical="center" wrapText="1"/>
    </xf>
    <xf numFmtId="49" fontId="2" fillId="4" borderId="73" xfId="0" applyNumberFormat="1" applyFont="1" applyFill="1" applyBorder="1" applyAlignment="1">
      <alignment horizontal="left" vertical="center" wrapText="1"/>
    </xf>
    <xf numFmtId="0" fontId="2" fillId="0" borderId="73" xfId="0" applyFont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vertical="center" wrapText="1"/>
    </xf>
    <xf numFmtId="49" fontId="2" fillId="4" borderId="74" xfId="0" applyNumberFormat="1" applyFont="1" applyFill="1" applyBorder="1" applyAlignment="1">
      <alignment horizontal="left" vertical="center" wrapText="1"/>
    </xf>
    <xf numFmtId="0" fontId="2" fillId="0" borderId="75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2" xfId="0" applyNumberFormat="1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49" fontId="3" fillId="4" borderId="52" xfId="0" applyNumberFormat="1" applyFont="1" applyFill="1" applyBorder="1" applyAlignment="1">
      <alignment vertical="center" wrapText="1"/>
    </xf>
    <xf numFmtId="0" fontId="3" fillId="4" borderId="53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  <xf numFmtId="49" fontId="5" fillId="4" borderId="76" xfId="0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5" customHeight="1">
      <c r="A1" s="89" t="s">
        <v>17</v>
      </c>
      <c r="B1" s="90"/>
      <c r="C1" s="90"/>
      <c r="D1" s="90"/>
      <c r="E1" s="90"/>
      <c r="F1" s="90"/>
      <c r="G1" s="91"/>
      <c r="J1" s="10"/>
    </row>
    <row r="2" spans="1:10" s="1" customFormat="1" ht="15" customHeight="1">
      <c r="A2" s="92" t="s">
        <v>14</v>
      </c>
      <c r="B2" s="93"/>
      <c r="C2" s="94"/>
      <c r="D2" s="2"/>
      <c r="E2" s="92" t="s">
        <v>15</v>
      </c>
      <c r="F2" s="93"/>
      <c r="G2" s="94"/>
      <c r="J2" s="10"/>
    </row>
    <row r="3" spans="1:10" s="1" customFormat="1" ht="15" customHeight="1">
      <c r="A3" s="66" t="s">
        <v>23</v>
      </c>
      <c r="B3" s="67"/>
      <c r="C3" s="45">
        <v>750000</v>
      </c>
      <c r="D3" s="47"/>
      <c r="E3" s="64" t="str">
        <f aca="true" t="shared" si="0" ref="E3:E23">A3</f>
        <v>Апартаменты 1А (цена текущая)</v>
      </c>
      <c r="F3" s="65"/>
      <c r="G3" s="45">
        <f>C3</f>
        <v>750000</v>
      </c>
      <c r="J3" s="10"/>
    </row>
    <row r="4" spans="1:10" s="1" customFormat="1" ht="15" customHeight="1">
      <c r="A4" s="66" t="s">
        <v>24</v>
      </c>
      <c r="B4" s="67"/>
      <c r="C4" s="45">
        <v>735000</v>
      </c>
      <c r="D4" s="47"/>
      <c r="E4" s="64" t="str">
        <f t="shared" si="0"/>
        <v>Апартаменты 1В (цена текущая)</v>
      </c>
      <c r="F4" s="65"/>
      <c r="G4" s="45">
        <f aca="true" t="shared" si="1" ref="G4:G11">C4</f>
        <v>735000</v>
      </c>
      <c r="J4" s="10"/>
    </row>
    <row r="5" spans="1:10" s="1" customFormat="1" ht="15" customHeight="1">
      <c r="A5" s="66" t="s">
        <v>25</v>
      </c>
      <c r="B5" s="67"/>
      <c r="C5" s="45">
        <v>735000</v>
      </c>
      <c r="D5" s="47"/>
      <c r="E5" s="64" t="str">
        <f t="shared" si="0"/>
        <v>Апартаменты 1С (цена текущая)</v>
      </c>
      <c r="F5" s="65"/>
      <c r="G5" s="45">
        <f t="shared" si="1"/>
        <v>735000</v>
      </c>
      <c r="J5" s="10"/>
    </row>
    <row r="6" spans="1:10" s="1" customFormat="1" ht="15" customHeight="1">
      <c r="A6" s="66" t="s">
        <v>26</v>
      </c>
      <c r="B6" s="67"/>
      <c r="C6" s="45">
        <v>750000</v>
      </c>
      <c r="D6" s="47"/>
      <c r="E6" s="64" t="str">
        <f t="shared" si="0"/>
        <v>Апартаменты 1D (цена текущая)</v>
      </c>
      <c r="F6" s="65"/>
      <c r="G6" s="45">
        <f t="shared" si="1"/>
        <v>750000</v>
      </c>
      <c r="J6" s="10"/>
    </row>
    <row r="7" spans="1:10" s="1" customFormat="1" ht="15" customHeight="1">
      <c r="A7" s="66" t="s">
        <v>27</v>
      </c>
      <c r="B7" s="67"/>
      <c r="C7" s="45">
        <v>780000</v>
      </c>
      <c r="D7" s="47"/>
      <c r="E7" s="64" t="str">
        <f t="shared" si="0"/>
        <v>Апартаменты GF-A (цена текущая)</v>
      </c>
      <c r="F7" s="65"/>
      <c r="G7" s="45">
        <f t="shared" si="1"/>
        <v>780000</v>
      </c>
      <c r="J7" s="10"/>
    </row>
    <row r="8" spans="1:10" s="1" customFormat="1" ht="15" customHeight="1">
      <c r="A8" s="66" t="s">
        <v>28</v>
      </c>
      <c r="B8" s="67"/>
      <c r="C8" s="45">
        <v>750000</v>
      </c>
      <c r="D8" s="47"/>
      <c r="E8" s="64" t="str">
        <f t="shared" si="0"/>
        <v>Апартаменты GF-B (цена текущая)</v>
      </c>
      <c r="F8" s="65"/>
      <c r="G8" s="45">
        <f t="shared" si="1"/>
        <v>750000</v>
      </c>
      <c r="J8" s="10"/>
    </row>
    <row r="9" spans="1:10" s="1" customFormat="1" ht="15" customHeight="1">
      <c r="A9" s="66" t="s">
        <v>29</v>
      </c>
      <c r="B9" s="67"/>
      <c r="C9" s="45">
        <v>750000</v>
      </c>
      <c r="D9" s="47"/>
      <c r="E9" s="64" t="str">
        <f t="shared" si="0"/>
        <v>Апартаменты GF-C (цена текущая)</v>
      </c>
      <c r="F9" s="65"/>
      <c r="G9" s="45">
        <f t="shared" si="1"/>
        <v>750000</v>
      </c>
      <c r="J9" s="10"/>
    </row>
    <row r="10" spans="1:10" s="1" customFormat="1" ht="15" customHeight="1">
      <c r="A10" s="66" t="s">
        <v>30</v>
      </c>
      <c r="B10" s="67"/>
      <c r="C10" s="45">
        <v>780000</v>
      </c>
      <c r="D10" s="47"/>
      <c r="E10" s="64" t="str">
        <f t="shared" si="0"/>
        <v>Апаратменты GF-D (цена текущая)</v>
      </c>
      <c r="F10" s="65"/>
      <c r="G10" s="45">
        <f t="shared" si="1"/>
        <v>780000</v>
      </c>
      <c r="J10" s="10"/>
    </row>
    <row r="11" spans="1:10" s="1" customFormat="1" ht="15" customHeight="1">
      <c r="A11" s="66" t="s">
        <v>31</v>
      </c>
      <c r="B11" s="67"/>
      <c r="C11" s="45">
        <v>1100000</v>
      </c>
      <c r="D11" s="47"/>
      <c r="E11" s="64" t="str">
        <f t="shared" si="0"/>
        <v>Пентхаус A (цена текущая)</v>
      </c>
      <c r="F11" s="65"/>
      <c r="G11" s="45">
        <f t="shared" si="1"/>
        <v>1100000</v>
      </c>
      <c r="J11" s="10"/>
    </row>
    <row r="12" spans="1:10" s="1" customFormat="1" ht="15" customHeight="1">
      <c r="A12" s="95" t="s">
        <v>57</v>
      </c>
      <c r="B12" s="96"/>
      <c r="C12" s="48">
        <f>SUM(C3:C11)</f>
        <v>7130000</v>
      </c>
      <c r="D12" s="3"/>
      <c r="E12" s="97" t="str">
        <f t="shared" si="0"/>
        <v>ИТОГО апартотель 9 апартаментов (цена текущая)</v>
      </c>
      <c r="F12" s="98"/>
      <c r="G12" s="49">
        <f>SUM(G3:G11)</f>
        <v>7130000</v>
      </c>
      <c r="J12" s="11"/>
    </row>
    <row r="13" spans="1:10" s="1" customFormat="1" ht="15" customHeight="1">
      <c r="A13" s="66" t="s">
        <v>33</v>
      </c>
      <c r="B13" s="67"/>
      <c r="C13" s="45">
        <v>1200000</v>
      </c>
      <c r="D13" s="3"/>
      <c r="E13" s="64" t="str">
        <f t="shared" si="0"/>
        <v>Апартаменты 1А (прогнозируемая цена)</v>
      </c>
      <c r="F13" s="65"/>
      <c r="G13" s="45">
        <f aca="true" t="shared" si="2" ref="G13:G21">C13</f>
        <v>1200000</v>
      </c>
      <c r="J13" s="11"/>
    </row>
    <row r="14" spans="1:10" s="1" customFormat="1" ht="15" customHeight="1">
      <c r="A14" s="66" t="s">
        <v>34</v>
      </c>
      <c r="B14" s="67"/>
      <c r="C14" s="45">
        <v>1100000</v>
      </c>
      <c r="D14" s="3"/>
      <c r="E14" s="64" t="str">
        <f t="shared" si="0"/>
        <v>Апартаменты 1В (прогнозируемая цена)</v>
      </c>
      <c r="F14" s="65"/>
      <c r="G14" s="45">
        <f t="shared" si="2"/>
        <v>1100000</v>
      </c>
      <c r="J14" s="11"/>
    </row>
    <row r="15" spans="1:10" s="1" customFormat="1" ht="15" customHeight="1">
      <c r="A15" s="66" t="s">
        <v>35</v>
      </c>
      <c r="B15" s="67"/>
      <c r="C15" s="45">
        <v>1100000</v>
      </c>
      <c r="D15" s="3"/>
      <c r="E15" s="64" t="str">
        <f t="shared" si="0"/>
        <v>Апартаменты 1С (прогнозируемая цена)</v>
      </c>
      <c r="F15" s="65"/>
      <c r="G15" s="45">
        <f t="shared" si="2"/>
        <v>1100000</v>
      </c>
      <c r="J15" s="11"/>
    </row>
    <row r="16" spans="1:10" s="1" customFormat="1" ht="15" customHeight="1">
      <c r="A16" s="66" t="s">
        <v>36</v>
      </c>
      <c r="B16" s="67"/>
      <c r="C16" s="45">
        <v>1200000</v>
      </c>
      <c r="D16" s="3"/>
      <c r="E16" s="64" t="str">
        <f t="shared" si="0"/>
        <v>Апартаменты 1D (прогнозируемая цена)</v>
      </c>
      <c r="F16" s="65"/>
      <c r="G16" s="45">
        <f t="shared" si="2"/>
        <v>1200000</v>
      </c>
      <c r="J16" s="11"/>
    </row>
    <row r="17" spans="1:10" s="1" customFormat="1" ht="15" customHeight="1">
      <c r="A17" s="66" t="s">
        <v>37</v>
      </c>
      <c r="B17" s="67"/>
      <c r="C17" s="45">
        <v>1250000</v>
      </c>
      <c r="D17" s="3"/>
      <c r="E17" s="64" t="str">
        <f t="shared" si="0"/>
        <v>Апартаменты GF-A (прогнозируемая цена)</v>
      </c>
      <c r="F17" s="65"/>
      <c r="G17" s="45">
        <f t="shared" si="2"/>
        <v>1250000</v>
      </c>
      <c r="J17" s="11"/>
    </row>
    <row r="18" spans="1:10" s="1" customFormat="1" ht="15" customHeight="1">
      <c r="A18" s="66" t="s">
        <v>38</v>
      </c>
      <c r="B18" s="67"/>
      <c r="C18" s="45">
        <v>1200000</v>
      </c>
      <c r="D18" s="3"/>
      <c r="E18" s="64" t="str">
        <f t="shared" si="0"/>
        <v>Апартаменты GF-B (прогнозируемая цена)</v>
      </c>
      <c r="F18" s="65"/>
      <c r="G18" s="45">
        <f t="shared" si="2"/>
        <v>1200000</v>
      </c>
      <c r="J18" s="11"/>
    </row>
    <row r="19" spans="1:10" s="1" customFormat="1" ht="15" customHeight="1">
      <c r="A19" s="66" t="s">
        <v>39</v>
      </c>
      <c r="B19" s="67"/>
      <c r="C19" s="45">
        <v>1200000</v>
      </c>
      <c r="D19" s="3"/>
      <c r="E19" s="64" t="str">
        <f t="shared" si="0"/>
        <v>Апартаменты GF-C (прогнозируемая цена)</v>
      </c>
      <c r="F19" s="65"/>
      <c r="G19" s="45">
        <f t="shared" si="2"/>
        <v>1200000</v>
      </c>
      <c r="J19" s="11"/>
    </row>
    <row r="20" spans="1:10" s="1" customFormat="1" ht="15" customHeight="1">
      <c r="A20" s="66" t="s">
        <v>40</v>
      </c>
      <c r="B20" s="67"/>
      <c r="C20" s="45">
        <v>1250000</v>
      </c>
      <c r="D20" s="3"/>
      <c r="E20" s="64" t="str">
        <f t="shared" si="0"/>
        <v>Апаратменты GF-D (прогнозируемая цена)</v>
      </c>
      <c r="F20" s="65"/>
      <c r="G20" s="45">
        <f t="shared" si="2"/>
        <v>1250000</v>
      </c>
      <c r="J20" s="11"/>
    </row>
    <row r="21" spans="1:10" s="1" customFormat="1" ht="15" customHeight="1">
      <c r="A21" s="66" t="s">
        <v>41</v>
      </c>
      <c r="B21" s="67"/>
      <c r="C21" s="45">
        <v>1800000</v>
      </c>
      <c r="D21" s="3"/>
      <c r="E21" s="64" t="str">
        <f t="shared" si="0"/>
        <v>Пентхаус A (прогнозируемая цена)</v>
      </c>
      <c r="F21" s="65"/>
      <c r="G21" s="45">
        <f t="shared" si="2"/>
        <v>1800000</v>
      </c>
      <c r="J21" s="11"/>
    </row>
    <row r="22" spans="1:10" s="1" customFormat="1" ht="29.25" customHeight="1">
      <c r="A22" s="99" t="s">
        <v>58</v>
      </c>
      <c r="B22" s="100"/>
      <c r="C22" s="48">
        <f>SUM(C13:C21)</f>
        <v>11300000</v>
      </c>
      <c r="D22" s="3"/>
      <c r="E22" s="101" t="str">
        <f t="shared" si="0"/>
        <v>ИТОГО апартотель 9 апартаментов (прогнозируемая цена через полтора года) </v>
      </c>
      <c r="F22" s="102"/>
      <c r="G22" s="49">
        <f>SUM(G13:G21)</f>
        <v>11300000</v>
      </c>
      <c r="J22" s="11"/>
    </row>
    <row r="23" spans="1:10" s="1" customFormat="1" ht="27" customHeight="1">
      <c r="A23" s="105" t="s">
        <v>32</v>
      </c>
      <c r="B23" s="106"/>
      <c r="C23" s="30">
        <f>C22-C12</f>
        <v>4170000</v>
      </c>
      <c r="D23" s="3"/>
      <c r="E23" s="103" t="str">
        <f t="shared" si="0"/>
        <v>Разница между общей ценой покупки и общей ценой продажи</v>
      </c>
      <c r="F23" s="104"/>
      <c r="G23" s="46">
        <f>G22-G12</f>
        <v>4170000</v>
      </c>
      <c r="J23" s="11"/>
    </row>
    <row r="24" spans="1:10" s="1" customFormat="1" ht="9.75" customHeight="1" thickBot="1">
      <c r="A24" s="72"/>
      <c r="B24" s="72"/>
      <c r="C24" s="72"/>
      <c r="D24" s="73"/>
      <c r="E24" s="72"/>
      <c r="F24" s="72"/>
      <c r="G24" s="72"/>
      <c r="J24" s="11"/>
    </row>
    <row r="25" spans="1:10" s="1" customFormat="1" ht="42.75" customHeight="1" thickTop="1">
      <c r="A25" s="82" t="s">
        <v>13</v>
      </c>
      <c r="B25" s="83"/>
      <c r="C25" s="84"/>
      <c r="D25" s="9"/>
      <c r="E25" s="55" t="str">
        <f>A25</f>
        <v>СУММА ИНВЕСТИЦИЙ (ВЛОЖЕНИЙ) НА ЭТАПЕ СТРОИТЕЛЬСТВА И РЕНТАБЕЛЬНОСТЬ НА ЭТИ ВЛОЖЕНИЯ ОТ КАПИТАЛИЗАЦИИ (РОСТА ЦЕНЫ)</v>
      </c>
      <c r="F25" s="76"/>
      <c r="G25" s="77"/>
      <c r="J25" s="11"/>
    </row>
    <row r="26" spans="1:10" s="1" customFormat="1" ht="15" customHeight="1">
      <c r="A26" s="14" t="s">
        <v>5</v>
      </c>
      <c r="B26" s="4">
        <v>0.4</v>
      </c>
      <c r="C26" s="31">
        <f>C12*B26</f>
        <v>2852000</v>
      </c>
      <c r="D26" s="9"/>
      <c r="E26" s="21" t="str">
        <f>A26</f>
        <v>40% от цены объекта (текущей)</v>
      </c>
      <c r="F26" s="5">
        <f>B26</f>
        <v>0.4</v>
      </c>
      <c r="G26" s="34">
        <f>G12*F26</f>
        <v>2852000</v>
      </c>
      <c r="J26" s="11"/>
    </row>
    <row r="27" spans="1:10" s="1" customFormat="1" ht="15" customHeight="1">
      <c r="A27" s="14" t="s">
        <v>0</v>
      </c>
      <c r="B27" s="4">
        <v>0.1</v>
      </c>
      <c r="C27" s="32">
        <f>C26*B27</f>
        <v>285200</v>
      </c>
      <c r="D27" s="9"/>
      <c r="E27" s="21" t="str">
        <f>A27</f>
        <v>НДС на 40% от цены объекта</v>
      </c>
      <c r="F27" s="5">
        <f>B27</f>
        <v>0.1</v>
      </c>
      <c r="G27" s="38">
        <f>G26*F27</f>
        <v>285200</v>
      </c>
      <c r="J27" s="11"/>
    </row>
    <row r="28" spans="1:10" s="1" customFormat="1" ht="15" customHeight="1">
      <c r="A28" s="78" t="s">
        <v>9</v>
      </c>
      <c r="B28" s="79"/>
      <c r="C28" s="33">
        <f>SUM(C26:C27)</f>
        <v>3137200</v>
      </c>
      <c r="D28" s="16"/>
      <c r="E28" s="107" t="str">
        <f>A28</f>
        <v>ИТОГО вложения 40% + 10%НДС </v>
      </c>
      <c r="F28" s="108"/>
      <c r="G28" s="44">
        <f>SUM(G26:G27)</f>
        <v>3137200</v>
      </c>
      <c r="I28" s="7"/>
      <c r="J28" s="11"/>
    </row>
    <row r="29" spans="1:10" s="1" customFormat="1" ht="43.5" customHeight="1">
      <c r="A29" s="117" t="s">
        <v>49</v>
      </c>
      <c r="B29" s="118"/>
      <c r="C29" s="27">
        <f>C23*100%/C28</f>
        <v>1.3292107611883208</v>
      </c>
      <c r="D29" s="16"/>
      <c r="E29" s="119" t="s">
        <v>53</v>
      </c>
      <c r="F29" s="120"/>
      <c r="G29" s="52">
        <f>G23*100%/G28</f>
        <v>1.3292107611883208</v>
      </c>
      <c r="I29" s="7"/>
      <c r="J29" s="11"/>
    </row>
    <row r="30" spans="1:10" s="1" customFormat="1" ht="44.25" customHeight="1">
      <c r="A30" s="117" t="s">
        <v>42</v>
      </c>
      <c r="B30" s="118"/>
      <c r="C30" s="27">
        <f>C29/3*2</f>
        <v>0.8861405074588805</v>
      </c>
      <c r="D30" s="16"/>
      <c r="E30" s="121" t="s">
        <v>46</v>
      </c>
      <c r="F30" s="122"/>
      <c r="G30" s="52">
        <f>G29/3*2</f>
        <v>0.8861405074588805</v>
      </c>
      <c r="I30" s="7"/>
      <c r="J30" s="11"/>
    </row>
    <row r="31" spans="1:10" s="1" customFormat="1" ht="57" customHeight="1" thickBot="1">
      <c r="A31" s="111" t="s">
        <v>50</v>
      </c>
      <c r="B31" s="112"/>
      <c r="C31" s="50">
        <f>C49*100%/C28</f>
        <v>0.8044753283182455</v>
      </c>
      <c r="D31" s="9"/>
      <c r="E31" s="80" t="s">
        <v>54</v>
      </c>
      <c r="F31" s="81"/>
      <c r="G31" s="53">
        <f>G49*100%/G28</f>
        <v>0.8044753283182455</v>
      </c>
      <c r="I31" s="7"/>
      <c r="J31" s="11"/>
    </row>
    <row r="32" spans="1:10" s="1" customFormat="1" ht="57" customHeight="1" thickBot="1">
      <c r="A32" s="109" t="s">
        <v>43</v>
      </c>
      <c r="B32" s="110"/>
      <c r="C32" s="51">
        <f>C31/3*2</f>
        <v>0.5363168855454971</v>
      </c>
      <c r="D32" s="9"/>
      <c r="E32" s="115" t="s">
        <v>47</v>
      </c>
      <c r="F32" s="116"/>
      <c r="G32" s="54">
        <f>G31/3*2</f>
        <v>0.5363168855454971</v>
      </c>
      <c r="I32" s="7"/>
      <c r="J32" s="11"/>
    </row>
    <row r="33" spans="1:10" s="1" customFormat="1" ht="9.75" customHeight="1" thickBot="1" thickTop="1">
      <c r="A33" s="68"/>
      <c r="B33" s="73"/>
      <c r="C33" s="73"/>
      <c r="D33" s="73"/>
      <c r="E33" s="73"/>
      <c r="F33" s="73"/>
      <c r="G33" s="73"/>
      <c r="J33" s="11"/>
    </row>
    <row r="34" spans="1:10" s="1" customFormat="1" ht="15" customHeight="1">
      <c r="A34" s="85" t="s">
        <v>44</v>
      </c>
      <c r="B34" s="113"/>
      <c r="C34" s="114"/>
      <c r="D34" s="9"/>
      <c r="E34" s="85" t="s">
        <v>48</v>
      </c>
      <c r="F34" s="86"/>
      <c r="G34" s="87"/>
      <c r="J34" s="11"/>
    </row>
    <row r="35" spans="1:10" s="1" customFormat="1" ht="15" customHeight="1">
      <c r="A35" s="21" t="s">
        <v>5</v>
      </c>
      <c r="B35" s="5">
        <v>0.4</v>
      </c>
      <c r="C35" s="34">
        <f>C12*B35</f>
        <v>2852000</v>
      </c>
      <c r="D35" s="9"/>
      <c r="E35" s="21" t="s">
        <v>8</v>
      </c>
      <c r="F35" s="5">
        <v>1</v>
      </c>
      <c r="G35" s="34">
        <f>G12</f>
        <v>7130000</v>
      </c>
      <c r="J35" s="11"/>
    </row>
    <row r="36" spans="1:10" s="1" customFormat="1" ht="15" customHeight="1">
      <c r="A36" s="21" t="s">
        <v>3</v>
      </c>
      <c r="B36" s="5">
        <v>0.1</v>
      </c>
      <c r="C36" s="34">
        <f>C12*B36</f>
        <v>713000</v>
      </c>
      <c r="D36" s="9"/>
      <c r="E36" s="21" t="s">
        <v>3</v>
      </c>
      <c r="F36" s="5">
        <v>0.1</v>
      </c>
      <c r="G36" s="34">
        <f>G12*F36</f>
        <v>713000</v>
      </c>
      <c r="J36" s="11"/>
    </row>
    <row r="37" spans="1:10" s="1" customFormat="1" ht="15" customHeight="1">
      <c r="A37" s="21" t="s">
        <v>4</v>
      </c>
      <c r="B37" s="28">
        <v>0.035</v>
      </c>
      <c r="C37" s="35">
        <f>C12*B37</f>
        <v>249550.00000000003</v>
      </c>
      <c r="D37" s="9"/>
      <c r="E37" s="25" t="str">
        <f>A37</f>
        <v>Налоги и расходы на оформление сделки</v>
      </c>
      <c r="F37" s="29">
        <v>0.035</v>
      </c>
      <c r="G37" s="35">
        <f>G12*F37</f>
        <v>249550.00000000003</v>
      </c>
      <c r="J37" s="11"/>
    </row>
    <row r="38" spans="1:10" s="1" customFormat="1" ht="15" customHeight="1">
      <c r="A38" s="56" t="s">
        <v>18</v>
      </c>
      <c r="B38" s="57"/>
      <c r="C38" s="36">
        <f>C22*5%+((C22*5%)*21%)</f>
        <v>683650</v>
      </c>
      <c r="D38" s="9"/>
      <c r="E38" s="58" t="str">
        <f>A38</f>
        <v>Комиссия агентства за перепродажу 5%+21%НДС</v>
      </c>
      <c r="F38" s="59"/>
      <c r="G38" s="43">
        <f>C22*5%+(G22*5%*21%)</f>
        <v>683650</v>
      </c>
      <c r="J38" s="11"/>
    </row>
    <row r="39" spans="1:10" s="1" customFormat="1" ht="15" customHeight="1" thickBot="1">
      <c r="A39" s="62" t="s">
        <v>10</v>
      </c>
      <c r="B39" s="63"/>
      <c r="C39" s="37">
        <f>SUM(C35:C38)</f>
        <v>4498200</v>
      </c>
      <c r="D39" s="9"/>
      <c r="E39" s="62" t="str">
        <f>A39</f>
        <v>ИТОГО СУММА РАСХОДОВ - ИНВЕСТИЦИЙ НА ПОКУПКУ  </v>
      </c>
      <c r="F39" s="88"/>
      <c r="G39" s="37">
        <f>SUM(G35:G38)</f>
        <v>8776200</v>
      </c>
      <c r="J39" s="11"/>
    </row>
    <row r="40" spans="1:10" s="1" customFormat="1" ht="9.75" customHeight="1" thickBot="1">
      <c r="A40" s="68"/>
      <c r="B40" s="69"/>
      <c r="C40" s="69"/>
      <c r="D40" s="69"/>
      <c r="E40" s="69"/>
      <c r="F40" s="69"/>
      <c r="G40" s="69"/>
      <c r="J40" s="11"/>
    </row>
    <row r="41" spans="1:10" s="1" customFormat="1" ht="33.75" customHeight="1">
      <c r="A41" s="55" t="s">
        <v>11</v>
      </c>
      <c r="B41" s="138"/>
      <c r="C41" s="139"/>
      <c r="D41" s="9"/>
      <c r="E41" s="55" t="s">
        <v>12</v>
      </c>
      <c r="F41" s="76"/>
      <c r="G41" s="77"/>
      <c r="J41" s="11"/>
    </row>
    <row r="42" spans="1:10" s="1" customFormat="1" ht="27.75" customHeight="1">
      <c r="A42" s="70" t="str">
        <f>A22</f>
        <v>ИТОГО апартотель 9 апартаментов (прогнозируемая цена через полтора года) </v>
      </c>
      <c r="B42" s="71"/>
      <c r="C42" s="34">
        <f>C22</f>
        <v>11300000</v>
      </c>
      <c r="D42" s="9"/>
      <c r="E42" s="70" t="str">
        <f>A42</f>
        <v>ИТОГО апартотель 9 апартаментов (прогнозируемая цена через полтора года) </v>
      </c>
      <c r="F42" s="71"/>
      <c r="G42" s="34">
        <f>G22</f>
        <v>11300000</v>
      </c>
      <c r="J42" s="11"/>
    </row>
    <row r="43" spans="1:10" s="1" customFormat="1" ht="9.75" customHeight="1">
      <c r="A43" s="74"/>
      <c r="B43" s="75"/>
      <c r="C43" s="22" t="s">
        <v>2</v>
      </c>
      <c r="D43" s="9"/>
      <c r="E43" s="74"/>
      <c r="F43" s="75"/>
      <c r="G43" s="22" t="s">
        <v>2</v>
      </c>
      <c r="J43" s="11"/>
    </row>
    <row r="44" spans="1:10" s="1" customFormat="1" ht="15" customHeight="1">
      <c r="A44" s="60" t="s">
        <v>18</v>
      </c>
      <c r="B44" s="61"/>
      <c r="C44" s="34">
        <f>C22*5%+(C22*5%*21%)</f>
        <v>683650</v>
      </c>
      <c r="D44" s="9"/>
      <c r="E44" s="60" t="str">
        <f>A44</f>
        <v>Комиссия агентства за перепродажу 5%+21%НДС</v>
      </c>
      <c r="F44" s="61"/>
      <c r="G44" s="34">
        <f>C22*5%+(C22*5%*21%)</f>
        <v>683650</v>
      </c>
      <c r="J44" s="11"/>
    </row>
    <row r="45" spans="1:10" s="1" customFormat="1" ht="15" customHeight="1">
      <c r="A45" s="21" t="s">
        <v>5</v>
      </c>
      <c r="B45" s="5">
        <v>0.4</v>
      </c>
      <c r="C45" s="34">
        <f>C12*B45</f>
        <v>2852000</v>
      </c>
      <c r="D45" s="9"/>
      <c r="E45" s="21" t="str">
        <f>A45</f>
        <v>40% от цены объекта (текущей)</v>
      </c>
      <c r="F45" s="5">
        <f>B45</f>
        <v>0.4</v>
      </c>
      <c r="G45" s="34">
        <f>C12*F45</f>
        <v>2852000</v>
      </c>
      <c r="J45" s="11"/>
    </row>
    <row r="46" spans="1:10" s="1" customFormat="1" ht="15" customHeight="1">
      <c r="A46" s="21" t="s">
        <v>45</v>
      </c>
      <c r="B46" s="5">
        <v>0.6</v>
      </c>
      <c r="C46" s="34">
        <f>C12*B46</f>
        <v>4278000</v>
      </c>
      <c r="D46" s="9"/>
      <c r="E46" s="21" t="str">
        <f>A46</f>
        <v>60% от цены объекта (текущей)</v>
      </c>
      <c r="F46" s="5">
        <f>B46</f>
        <v>0.6</v>
      </c>
      <c r="G46" s="34">
        <f>C12*F46</f>
        <v>4278000</v>
      </c>
      <c r="J46" s="11"/>
    </row>
    <row r="47" spans="1:10" s="1" customFormat="1" ht="15" customHeight="1">
      <c r="A47" s="21" t="s">
        <v>3</v>
      </c>
      <c r="B47" s="5">
        <v>0.1</v>
      </c>
      <c r="C47" s="34">
        <f>C12*B47</f>
        <v>713000</v>
      </c>
      <c r="D47" s="9"/>
      <c r="E47" s="21" t="str">
        <f>A47</f>
        <v>НДС на всю цену объекта</v>
      </c>
      <c r="F47" s="5">
        <f>B47</f>
        <v>0.1</v>
      </c>
      <c r="G47" s="34">
        <f>G12*F47</f>
        <v>713000</v>
      </c>
      <c r="J47" s="11"/>
    </row>
    <row r="48" spans="1:10" s="1" customFormat="1" ht="15" customHeight="1">
      <c r="A48" s="21" t="str">
        <f>A37</f>
        <v>Налоги и расходы на оформление сделки</v>
      </c>
      <c r="B48" s="28">
        <v>0.035</v>
      </c>
      <c r="C48" s="38">
        <f>C12*B48</f>
        <v>249550.00000000003</v>
      </c>
      <c r="D48" s="9"/>
      <c r="E48" s="21" t="str">
        <f>E37</f>
        <v>Налоги и расходы на оформление сделки</v>
      </c>
      <c r="F48" s="28">
        <v>0.035</v>
      </c>
      <c r="G48" s="38">
        <f>G12*F48</f>
        <v>249550.00000000003</v>
      </c>
      <c r="J48" s="11"/>
    </row>
    <row r="49" spans="1:10" s="1" customFormat="1" ht="15" customHeight="1">
      <c r="A49" s="140" t="s">
        <v>6</v>
      </c>
      <c r="B49" s="141"/>
      <c r="C49" s="39">
        <f>C42-C44-C45-C46-C47-C48</f>
        <v>2523800</v>
      </c>
      <c r="D49" s="9"/>
      <c r="E49" s="140" t="s">
        <v>6</v>
      </c>
      <c r="F49" s="141"/>
      <c r="G49" s="39">
        <f>G42-G44-G45-G46-G47-G48</f>
        <v>2523800</v>
      </c>
      <c r="J49" s="11"/>
    </row>
    <row r="50" spans="1:10" s="1" customFormat="1" ht="46.5" customHeight="1">
      <c r="A50" s="127" t="s">
        <v>51</v>
      </c>
      <c r="B50" s="128"/>
      <c r="C50" s="26">
        <f>C49*100%/C39</f>
        <v>0.5610688719932417</v>
      </c>
      <c r="D50" s="9"/>
      <c r="E50" s="127" t="s">
        <v>55</v>
      </c>
      <c r="F50" s="129"/>
      <c r="G50" s="26">
        <f>G49*100%/G39</f>
        <v>0.28757320936168274</v>
      </c>
      <c r="J50" s="11"/>
    </row>
    <row r="51" spans="1:10" s="1" customFormat="1" ht="44.25" customHeight="1" thickBot="1">
      <c r="A51" s="134" t="s">
        <v>19</v>
      </c>
      <c r="B51" s="135"/>
      <c r="C51" s="24">
        <f>C50/3*2</f>
        <v>0.37404591466216114</v>
      </c>
      <c r="D51" s="15"/>
      <c r="E51" s="136" t="s">
        <v>20</v>
      </c>
      <c r="F51" s="137"/>
      <c r="G51" s="24">
        <f>G50/3*2</f>
        <v>0.19171547290778848</v>
      </c>
      <c r="J51" s="11"/>
    </row>
    <row r="52" spans="1:10" s="1" customFormat="1" ht="9.75" customHeight="1">
      <c r="A52" s="13"/>
      <c r="B52" s="23"/>
      <c r="C52" s="23"/>
      <c r="D52" s="23"/>
      <c r="E52" s="23"/>
      <c r="F52" s="23"/>
      <c r="G52" s="23"/>
      <c r="J52" s="11"/>
    </row>
    <row r="53" spans="1:10" s="20" customFormat="1" ht="31.5" customHeight="1">
      <c r="A53" s="17" t="s">
        <v>16</v>
      </c>
      <c r="B53" s="18">
        <v>0.24</v>
      </c>
      <c r="C53" s="40">
        <f>C49*B53</f>
        <v>605712</v>
      </c>
      <c r="D53" s="19"/>
      <c r="E53" s="17" t="s">
        <v>16</v>
      </c>
      <c r="F53" s="18">
        <v>0.24</v>
      </c>
      <c r="G53" s="40">
        <f>G49*F53</f>
        <v>605712</v>
      </c>
      <c r="J53" s="11"/>
    </row>
    <row r="54" spans="1:10" s="1" customFormat="1" ht="15" customHeight="1">
      <c r="A54" s="132" t="s">
        <v>7</v>
      </c>
      <c r="B54" s="133"/>
      <c r="C54" s="41">
        <f>C49-C53</f>
        <v>1918088</v>
      </c>
      <c r="D54" s="9"/>
      <c r="E54" s="132" t="s">
        <v>7</v>
      </c>
      <c r="F54" s="133"/>
      <c r="G54" s="41">
        <f>G49-G53</f>
        <v>1918088</v>
      </c>
      <c r="J54" s="11"/>
    </row>
    <row r="55" spans="1:10" s="1" customFormat="1" ht="42" customHeight="1">
      <c r="A55" s="130" t="s">
        <v>52</v>
      </c>
      <c r="B55" s="131"/>
      <c r="C55" s="8">
        <f>C54*100%/C39</f>
        <v>0.4264123427148637</v>
      </c>
      <c r="D55" s="9"/>
      <c r="E55" s="130" t="s">
        <v>56</v>
      </c>
      <c r="F55" s="131"/>
      <c r="G55" s="8">
        <f>G54*100%/G39</f>
        <v>0.21855563911487888</v>
      </c>
      <c r="J55" s="11"/>
    </row>
    <row r="56" spans="1:10" s="1" customFormat="1" ht="42" customHeight="1">
      <c r="A56" s="130" t="s">
        <v>22</v>
      </c>
      <c r="B56" s="131"/>
      <c r="C56" s="8">
        <f>C55/3*2</f>
        <v>0.2842748951432425</v>
      </c>
      <c r="D56" s="9"/>
      <c r="E56" s="130" t="s">
        <v>21</v>
      </c>
      <c r="F56" s="131"/>
      <c r="G56" s="8">
        <f>G55/3*2</f>
        <v>0.14570375940991925</v>
      </c>
      <c r="J56" s="11"/>
    </row>
    <row r="57" spans="1:10" s="1" customFormat="1" ht="9.75" customHeight="1">
      <c r="A57" s="125"/>
      <c r="B57" s="126"/>
      <c r="C57" s="126"/>
      <c r="D57" s="126"/>
      <c r="E57" s="126"/>
      <c r="F57" s="126"/>
      <c r="G57" s="126"/>
      <c r="J57" s="11"/>
    </row>
    <row r="58" spans="1:10" s="1" customFormat="1" ht="51.75" customHeight="1">
      <c r="A58" s="123" t="s">
        <v>1</v>
      </c>
      <c r="B58" s="124"/>
      <c r="C58" s="124"/>
      <c r="D58" s="124"/>
      <c r="E58" s="124"/>
      <c r="F58" s="71"/>
      <c r="G58" s="42">
        <f>C22*3%</f>
        <v>339000</v>
      </c>
      <c r="J58" s="11"/>
    </row>
  </sheetData>
  <sheetProtection/>
  <mergeCells count="88">
    <mergeCell ref="A56:B56"/>
    <mergeCell ref="A41:C41"/>
    <mergeCell ref="E54:F54"/>
    <mergeCell ref="A49:B49"/>
    <mergeCell ref="E43:F43"/>
    <mergeCell ref="E42:F42"/>
    <mergeCell ref="E49:F49"/>
    <mergeCell ref="E41:G41"/>
    <mergeCell ref="A58:F58"/>
    <mergeCell ref="A57:G57"/>
    <mergeCell ref="A50:B50"/>
    <mergeCell ref="E50:F50"/>
    <mergeCell ref="E55:F55"/>
    <mergeCell ref="A54:B54"/>
    <mergeCell ref="A51:B51"/>
    <mergeCell ref="E51:F51"/>
    <mergeCell ref="E56:F56"/>
    <mergeCell ref="A55:B55"/>
    <mergeCell ref="A29:B29"/>
    <mergeCell ref="A30:B30"/>
    <mergeCell ref="E29:F29"/>
    <mergeCell ref="E30:F30"/>
    <mergeCell ref="A31:B31"/>
    <mergeCell ref="A34:C34"/>
    <mergeCell ref="A33:G33"/>
    <mergeCell ref="E32:F32"/>
    <mergeCell ref="A22:B22"/>
    <mergeCell ref="E22:F22"/>
    <mergeCell ref="E23:F23"/>
    <mergeCell ref="A23:B23"/>
    <mergeCell ref="A1:G1"/>
    <mergeCell ref="A2:C2"/>
    <mergeCell ref="E2:G2"/>
    <mergeCell ref="A12:B12"/>
    <mergeCell ref="E12:F12"/>
    <mergeCell ref="A3:B3"/>
    <mergeCell ref="A4:B4"/>
    <mergeCell ref="A5:B5"/>
    <mergeCell ref="A6:B6"/>
    <mergeCell ref="A7:B7"/>
    <mergeCell ref="A24:G24"/>
    <mergeCell ref="A43:B43"/>
    <mergeCell ref="E25:G25"/>
    <mergeCell ref="A28:B28"/>
    <mergeCell ref="E31:F31"/>
    <mergeCell ref="A25:C25"/>
    <mergeCell ref="E34:G34"/>
    <mergeCell ref="E39:F39"/>
    <mergeCell ref="E28:F28"/>
    <mergeCell ref="A32:B32"/>
    <mergeCell ref="A8:B8"/>
    <mergeCell ref="A9:B9"/>
    <mergeCell ref="A10:B10"/>
    <mergeCell ref="E7:F7"/>
    <mergeCell ref="E8:F8"/>
    <mergeCell ref="E9:F9"/>
    <mergeCell ref="E10:F10"/>
    <mergeCell ref="E3:F3"/>
    <mergeCell ref="E4:F4"/>
    <mergeCell ref="E5:F5"/>
    <mergeCell ref="E6:F6"/>
    <mergeCell ref="E11:F11"/>
    <mergeCell ref="A13:B13"/>
    <mergeCell ref="A14:B14"/>
    <mergeCell ref="E13:F13"/>
    <mergeCell ref="E14:F14"/>
    <mergeCell ref="A11:B11"/>
    <mergeCell ref="A15:B15"/>
    <mergeCell ref="A16:B16"/>
    <mergeCell ref="A17:B17"/>
    <mergeCell ref="A19:B19"/>
    <mergeCell ref="A20:B20"/>
    <mergeCell ref="A21:B21"/>
    <mergeCell ref="A18:B18"/>
    <mergeCell ref="E15:F15"/>
    <mergeCell ref="E16:F16"/>
    <mergeCell ref="E17:F17"/>
    <mergeCell ref="E18:F18"/>
    <mergeCell ref="E19:F19"/>
    <mergeCell ref="E20:F20"/>
    <mergeCell ref="E21:F21"/>
    <mergeCell ref="A38:B38"/>
    <mergeCell ref="E38:F38"/>
    <mergeCell ref="A44:B44"/>
    <mergeCell ref="E44:F44"/>
    <mergeCell ref="A39:B39"/>
    <mergeCell ref="A40:G40"/>
    <mergeCell ref="A42:B42"/>
  </mergeCells>
  <printOptions/>
  <pageMargins left="0.3937007874015748" right="0.3937007874015748" top="0.3937007874015748" bottom="0.3937007874015748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2021-08-14T07:49:15Z</dcterms:modified>
  <cp:category/>
  <cp:version/>
  <cp:contentType/>
  <cp:contentStatus/>
</cp:coreProperties>
</file>