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<sst xmlns="http://schemas.openxmlformats.org/spreadsheetml/2006/main" count="51" uniqueCount="45">
  <si>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</si>
  <si>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</si>
  <si>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</si>
  <si>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</si>
  <si>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</si>
  <si>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</si>
  <si>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</si>
  <si>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</si>
  <si>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</si>
  <si>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</si>
  <si>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</si>
  <si>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</si>
  <si>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</si>
  <si>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</si>
  <si>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</si>
  <si>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</si>
  <si>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</si>
  <si>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ВЛОЖЕНИЯ 30% + 10% + ИПОТЕКА 60% + РАСХОДЫ на покупку</t>
  </si>
  <si>
    <t>30% от цены объекта (текущей)</t>
  </si>
  <si>
    <t>НДС на 30% от цены объекта (текущей)</t>
  </si>
  <si>
    <t xml:space="preserve">ИТОГО вложения 30% + 10%НДС </t>
  </si>
  <si>
    <t>30% от цены объекта (текущей) - оплата во время стройки</t>
  </si>
  <si>
    <t>10%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</si>
  <si>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</si>
  <si>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</si>
  <si>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70%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</si>
  <si>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</si>
  <si>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</si>
  <si>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Итого 40% от цены объекта (текущей)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</si>
  <si>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</si>
  <si>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</si>
  <si>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</si>
  <si>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</si>
  <si>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РАСЧЁТ РЕНТАБЕЛЬНОСТИ ОТ КАПИТАЛИЗАЦИИ НА ВЛОЖЕНИЯ (ПЕРЕПРОДАЖА БЕЗ АГЕНТСТВА)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</si>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</sst>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49" fontId="4" fillId="4" borderId="35" xfId="0" applyNumberFormat="1" applyFont="1" applyFill="1" applyBorder="1" applyAlignment="1">
      <alignment vertical="center" wrapText="1"/>
    </xf>
    <xf numFmtId="49" fontId="2" fillId="4" borderId="36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49" fontId="3" fillId="4" borderId="38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1" fillId="4" borderId="41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49" fontId="2" fillId="4" borderId="46" xfId="0" applyNumberFormat="1" applyFont="1" applyFill="1" applyBorder="1" applyAlignment="1">
      <alignment vertical="center"/>
    </xf>
    <xf numFmtId="49" fontId="5" fillId="4" borderId="47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right" vertical="center"/>
    </xf>
    <xf numFmtId="49" fontId="4" fillId="4" borderId="48" xfId="0" applyNumberFormat="1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55" xfId="0" applyNumberFormat="1" applyFont="1" applyFill="1" applyBorder="1" applyAlignment="1">
      <alignment vertical="center" wrapText="1"/>
    </xf>
    <xf numFmtId="0" fontId="2" fillId="4" borderId="56" xfId="0" applyNumberFormat="1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57" xfId="0" applyNumberFormat="1" applyFont="1" applyFill="1" applyBorder="1" applyAlignment="1">
      <alignment vertical="center"/>
    </xf>
    <xf numFmtId="49" fontId="26" fillId="4" borderId="39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49" fontId="26" fillId="4" borderId="38" xfId="0" applyNumberFormat="1" applyFont="1" applyFill="1" applyBorder="1" applyAlignment="1">
      <alignment horizontal="left" vertical="center" wrapText="1"/>
    </xf>
    <xf numFmtId="49" fontId="2" fillId="4" borderId="37" xfId="0" applyNumberFormat="1" applyFont="1" applyFill="1" applyBorder="1" applyAlignment="1">
      <alignment horizontal="left" vertical="center" wrapText="1"/>
    </xf>
    <xf numFmtId="49" fontId="26" fillId="4" borderId="58" xfId="0" applyNumberFormat="1" applyFont="1" applyFill="1" applyBorder="1" applyAlignment="1">
      <alignment horizontal="left" vertical="center" wrapText="1"/>
    </xf>
    <xf numFmtId="49" fontId="2" fillId="4" borderId="59" xfId="0" applyNumberFormat="1" applyFont="1" applyFill="1" applyBorder="1" applyAlignment="1">
      <alignment horizontal="left" vertical="center" wrapText="1"/>
    </xf>
    <xf numFmtId="49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49" fontId="26" fillId="4" borderId="64" xfId="0" applyNumberFormat="1" applyFont="1" applyFill="1" applyBorder="1" applyAlignment="1">
      <alignment horizontal="left"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49" fontId="3" fillId="4" borderId="66" xfId="0" applyNumberFormat="1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55" xfId="0" applyFont="1" applyFill="1" applyBorder="1" applyAlignment="1">
      <alignment vertical="center" wrapText="1"/>
    </xf>
    <xf numFmtId="0" fontId="2" fillId="4" borderId="56" xfId="0" applyFont="1" applyFill="1" applyBorder="1" applyAlignment="1">
      <alignment vertical="center" wrapText="1"/>
    </xf>
    <xf numFmtId="0" fontId="3" fillId="4" borderId="67" xfId="0" applyNumberFormat="1" applyFont="1" applyFill="1" applyBorder="1" applyAlignment="1">
      <alignment horizontal="left" vertical="center"/>
    </xf>
    <xf numFmtId="49" fontId="2" fillId="4" borderId="41" xfId="0" applyNumberFormat="1" applyFont="1" applyFill="1" applyBorder="1" applyAlignment="1">
      <alignment vertical="center"/>
    </xf>
    <xf numFmtId="0" fontId="2" fillId="4" borderId="45" xfId="0" applyNumberFormat="1" applyFont="1" applyFill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2" fillId="4" borderId="46" xfId="0" applyNumberFormat="1" applyFont="1" applyFill="1" applyBorder="1" applyAlignment="1">
      <alignment vertical="center" wrapText="1"/>
    </xf>
    <xf numFmtId="0" fontId="2" fillId="4" borderId="69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2" fillId="4" borderId="70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4" borderId="71" xfId="0" applyNumberFormat="1" applyFont="1" applyFill="1" applyBorder="1" applyAlignment="1">
      <alignment horizontal="left" vertical="center" wrapText="1"/>
    </xf>
    <xf numFmtId="0" fontId="2" fillId="0" borderId="72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vertical="center" wrapText="1"/>
    </xf>
    <xf numFmtId="49" fontId="2" fillId="4" borderId="36" xfId="0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49" fontId="5" fillId="4" borderId="36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0" t="s">
        <v>33</v>
      </c>
      <c r="B1" s="61"/>
      <c r="C1" s="61"/>
      <c r="D1" s="61"/>
      <c r="E1" s="61"/>
      <c r="F1" s="61"/>
      <c r="G1" s="62"/>
      <c r="J1" s="10"/>
    </row>
    <row r="2" spans="1:10" s="1" customFormat="1" ht="19.5" customHeight="1">
      <c r="A2" s="63" t="s">
        <v>17</v>
      </c>
      <c r="B2" s="64"/>
      <c r="C2" s="65"/>
      <c r="D2" s="2"/>
      <c r="E2" s="63" t="s">
        <v>11</v>
      </c>
      <c r="F2" s="64"/>
      <c r="G2" s="65"/>
      <c r="J2" s="10"/>
    </row>
    <row r="3" spans="1:10" s="1" customFormat="1" ht="18" customHeight="1">
      <c r="A3" s="66" t="s">
        <v>0</v>
      </c>
      <c r="B3" s="67"/>
      <c r="C3" s="26">
        <v>350000</v>
      </c>
      <c r="D3" s="3"/>
      <c r="E3" s="68" t="str">
        <f>A3</f>
        <v>Цена объекта (текущая)</v>
      </c>
      <c r="F3" s="55"/>
      <c r="G3" s="40">
        <f>C3</f>
        <v>350000</v>
      </c>
      <c r="J3" s="11"/>
    </row>
    <row r="4" spans="1:10" s="1" customFormat="1" ht="18" customHeight="1">
      <c r="A4" s="66" t="s">
        <v>36</v>
      </c>
      <c r="B4" s="67"/>
      <c r="C4" s="26">
        <v>450000</v>
      </c>
      <c r="D4" s="3"/>
      <c r="E4" s="106" t="str">
        <f>A4</f>
        <v>Прогнозируемая стоимость через полтора года </v>
      </c>
      <c r="F4" s="107"/>
      <c r="G4" s="40">
        <f>C4</f>
        <v>450000</v>
      </c>
      <c r="J4" s="11"/>
    </row>
    <row r="5" spans="1:10" s="1" customFormat="1" ht="18" customHeight="1">
      <c r="A5" s="109" t="s">
        <v>1</v>
      </c>
      <c r="B5" s="110"/>
      <c r="C5" s="27">
        <f>C4-C3</f>
        <v>100000</v>
      </c>
      <c r="D5" s="3"/>
      <c r="E5" s="68" t="str">
        <f>A5</f>
        <v>Разница между ценой покупки и ценой продажи</v>
      </c>
      <c r="F5" s="108"/>
      <c r="G5" s="41">
        <f>G4-G3</f>
        <v>100000</v>
      </c>
      <c r="J5" s="11"/>
    </row>
    <row r="6" spans="1:10" s="1" customFormat="1" ht="9.75" customHeight="1" thickBot="1">
      <c r="A6" s="74"/>
      <c r="B6" s="74"/>
      <c r="C6" s="74"/>
      <c r="D6" s="75"/>
      <c r="E6" s="74"/>
      <c r="F6" s="74"/>
      <c r="G6" s="74"/>
      <c r="J6" s="11"/>
    </row>
    <row r="7" spans="1:10" s="1" customFormat="1" ht="39.75" customHeight="1" thickTop="1">
      <c r="A7" s="76" t="s">
        <v>10</v>
      </c>
      <c r="B7" s="77"/>
      <c r="C7" s="78"/>
      <c r="D7" s="9"/>
      <c r="E7" s="53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2"/>
      <c r="G7" s="83"/>
      <c r="J7" s="11"/>
    </row>
    <row r="8" spans="1:10" s="1" customFormat="1" ht="18" customHeight="1">
      <c r="A8" s="14" t="s">
        <v>18</v>
      </c>
      <c r="B8" s="4">
        <v>0.3</v>
      </c>
      <c r="C8" s="28">
        <f>C3*B8</f>
        <v>105000</v>
      </c>
      <c r="D8" s="9"/>
      <c r="E8" s="20" t="str">
        <f>A8</f>
        <v>30% от цены объекта (текущей)</v>
      </c>
      <c r="F8" s="5">
        <f>B8</f>
        <v>0.3</v>
      </c>
      <c r="G8" s="31">
        <f>G3*F8</f>
        <v>105000</v>
      </c>
      <c r="J8" s="11"/>
    </row>
    <row r="9" spans="1:10" s="1" customFormat="1" ht="18" customHeight="1">
      <c r="A9" s="14" t="s">
        <v>19</v>
      </c>
      <c r="B9" s="4">
        <v>0.1</v>
      </c>
      <c r="C9" s="29">
        <f>C8*B9</f>
        <v>10500</v>
      </c>
      <c r="D9" s="9"/>
      <c r="E9" s="20" t="str">
        <f>A9</f>
        <v>НДС на 30% от цены объекта (текущей)</v>
      </c>
      <c r="F9" s="5">
        <f>B9</f>
        <v>0.1</v>
      </c>
      <c r="G9" s="34">
        <f>G8*F9</f>
        <v>10500</v>
      </c>
      <c r="J9" s="11"/>
    </row>
    <row r="10" spans="1:10" s="1" customFormat="1" ht="18" customHeight="1">
      <c r="A10" s="111" t="s">
        <v>20</v>
      </c>
      <c r="B10" s="112"/>
      <c r="C10" s="30">
        <f>SUM(C8:C9)</f>
        <v>115500</v>
      </c>
      <c r="D10" s="15"/>
      <c r="E10" s="51" t="str">
        <f>A10</f>
        <v>ИТОГО вложения 30% + 10%НДС </v>
      </c>
      <c r="F10" s="52"/>
      <c r="G10" s="39">
        <f>SUM(G8:G9)</f>
        <v>115500</v>
      </c>
      <c r="I10" s="7"/>
      <c r="J10" s="11"/>
    </row>
    <row r="11" spans="1:10" s="1" customFormat="1" ht="33" customHeight="1">
      <c r="A11" s="56" t="s">
        <v>37</v>
      </c>
      <c r="B11" s="57"/>
      <c r="C11" s="42">
        <f>C5*100%/C10</f>
        <v>0.8658008658008658</v>
      </c>
      <c r="D11" s="15"/>
      <c r="E11" s="58" t="s">
        <v>41</v>
      </c>
      <c r="F11" s="59"/>
      <c r="G11" s="44">
        <f>G5*100%/G10</f>
        <v>0.8658008658008658</v>
      </c>
      <c r="I11" s="7"/>
      <c r="J11" s="11"/>
    </row>
    <row r="12" spans="1:10" s="1" customFormat="1" ht="34.5" customHeight="1">
      <c r="A12" s="56" t="s">
        <v>34</v>
      </c>
      <c r="B12" s="57"/>
      <c r="C12" s="42">
        <f>C11/3*2</f>
        <v>0.5772005772005772</v>
      </c>
      <c r="D12" s="15"/>
      <c r="E12" s="58" t="s">
        <v>35</v>
      </c>
      <c r="F12" s="59"/>
      <c r="G12" s="44">
        <f>G11/3*2</f>
        <v>0.5772005772005772</v>
      </c>
      <c r="I12" s="7"/>
      <c r="J12" s="11"/>
    </row>
    <row r="13" spans="1:10" s="1" customFormat="1" ht="39.75" customHeight="1">
      <c r="A13" s="90" t="s">
        <v>38</v>
      </c>
      <c r="B13" s="91"/>
      <c r="C13" s="45">
        <f>C31*100%/C10</f>
        <v>0.45670995670995673</v>
      </c>
      <c r="D13" s="9"/>
      <c r="E13" s="88" t="s">
        <v>42</v>
      </c>
      <c r="F13" s="89"/>
      <c r="G13" s="47">
        <f>G31*100%/G10</f>
        <v>0.45670995670995673</v>
      </c>
      <c r="I13" s="7"/>
      <c r="J13" s="11"/>
    </row>
    <row r="14" spans="1:10" s="1" customFormat="1" ht="45" customHeight="1" thickBot="1">
      <c r="A14" s="92" t="s">
        <v>30</v>
      </c>
      <c r="B14" s="93"/>
      <c r="C14" s="46">
        <f>C13/3*2</f>
        <v>0.3044733044733045</v>
      </c>
      <c r="D14" s="9"/>
      <c r="E14" s="98" t="s">
        <v>31</v>
      </c>
      <c r="F14" s="99"/>
      <c r="G14" s="48">
        <f>G13/3*2</f>
        <v>0.3044733044733045</v>
      </c>
      <c r="I14" s="7"/>
      <c r="J14" s="11"/>
    </row>
    <row r="15" spans="1:10" s="1" customFormat="1" ht="9.75" customHeight="1" thickBot="1" thickTop="1">
      <c r="A15" s="81"/>
      <c r="B15" s="75"/>
      <c r="C15" s="75"/>
      <c r="D15" s="75"/>
      <c r="E15" s="75"/>
      <c r="F15" s="75"/>
      <c r="G15" s="75"/>
      <c r="J15" s="11"/>
    </row>
    <row r="16" spans="1:10" s="1" customFormat="1" ht="18" customHeight="1">
      <c r="A16" s="71" t="s">
        <v>13</v>
      </c>
      <c r="B16" s="72"/>
      <c r="C16" s="73"/>
      <c r="D16" s="9"/>
      <c r="E16" s="71" t="s">
        <v>15</v>
      </c>
      <c r="F16" s="79"/>
      <c r="G16" s="80"/>
      <c r="J16" s="11"/>
    </row>
    <row r="17" spans="1:10" s="1" customFormat="1" ht="18" customHeight="1">
      <c r="A17" s="128" t="s">
        <v>21</v>
      </c>
      <c r="B17" s="55"/>
      <c r="C17" s="31">
        <f>C3*30%</f>
        <v>105000</v>
      </c>
      <c r="D17" s="9"/>
      <c r="E17" s="94" t="str">
        <f>A17</f>
        <v>30% от цены объекта (текущей) - оплата во время стройки</v>
      </c>
      <c r="F17" s="129"/>
      <c r="G17" s="31">
        <f>C3*30%</f>
        <v>105000</v>
      </c>
      <c r="J17" s="11"/>
    </row>
    <row r="18" spans="1:10" s="1" customFormat="1" ht="18" customHeight="1">
      <c r="A18" s="128" t="s">
        <v>22</v>
      </c>
      <c r="B18" s="55"/>
      <c r="C18" s="31">
        <f>C3*10%</f>
        <v>35000</v>
      </c>
      <c r="D18" s="9"/>
      <c r="E18" s="130" t="s">
        <v>25</v>
      </c>
      <c r="F18" s="131"/>
      <c r="G18" s="31">
        <f>C3*70%</f>
        <v>244999.99999999997</v>
      </c>
      <c r="J18" s="11"/>
    </row>
    <row r="19" spans="1:10" s="1" customFormat="1" ht="18" customHeight="1">
      <c r="A19" s="54" t="s">
        <v>28</v>
      </c>
      <c r="B19" s="55"/>
      <c r="C19" s="31">
        <f>SUM(C17:C18)</f>
        <v>140000</v>
      </c>
      <c r="D19" s="9"/>
      <c r="E19" s="54" t="s">
        <v>16</v>
      </c>
      <c r="F19" s="55"/>
      <c r="G19" s="31">
        <f>SUM(G17:G18)</f>
        <v>350000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35000</v>
      </c>
      <c r="D20" s="9"/>
      <c r="E20" s="20" t="str">
        <f>A20</f>
        <v>НДС на всю цену объекта</v>
      </c>
      <c r="F20" s="5">
        <v>0.1</v>
      </c>
      <c r="G20" s="31">
        <f>C3*F20</f>
        <v>35000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12250.000000000002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12250.000000000002</v>
      </c>
      <c r="J21" s="11"/>
    </row>
    <row r="22" spans="1:10" s="1" customFormat="1" ht="18" customHeight="1" thickBot="1">
      <c r="A22" s="100" t="s">
        <v>7</v>
      </c>
      <c r="B22" s="101"/>
      <c r="C22" s="33">
        <f>SUM(C19:C21)</f>
        <v>187250</v>
      </c>
      <c r="D22" s="9"/>
      <c r="E22" s="100" t="str">
        <f>A22</f>
        <v>ИТОГО СУММА РАСХОДОВ - ИНВЕСТИЦИЙ НА ПОКУПКУ  </v>
      </c>
      <c r="F22" s="105"/>
      <c r="G22" s="33">
        <f>SUM(G19:G21)</f>
        <v>397250</v>
      </c>
      <c r="J22" s="11"/>
    </row>
    <row r="23" spans="1:10" s="1" customFormat="1" ht="9.75" customHeight="1" thickBot="1">
      <c r="A23" s="81"/>
      <c r="B23" s="102"/>
      <c r="C23" s="102"/>
      <c r="D23" s="102"/>
      <c r="E23" s="102"/>
      <c r="F23" s="102"/>
      <c r="G23" s="102"/>
      <c r="J23" s="11"/>
    </row>
    <row r="24" spans="1:10" s="1" customFormat="1" ht="33.75" customHeight="1">
      <c r="A24" s="53" t="s">
        <v>8</v>
      </c>
      <c r="B24" s="103"/>
      <c r="C24" s="104"/>
      <c r="D24" s="9"/>
      <c r="E24" s="53" t="s">
        <v>9</v>
      </c>
      <c r="F24" s="82"/>
      <c r="G24" s="83"/>
      <c r="J24" s="11"/>
    </row>
    <row r="25" spans="1:10" s="1" customFormat="1" ht="18" customHeight="1">
      <c r="A25" s="84" t="str">
        <f>A4</f>
        <v>Прогнозируемая стоимость через полтора года </v>
      </c>
      <c r="B25" s="85"/>
      <c r="C25" s="31">
        <f>C4</f>
        <v>450000</v>
      </c>
      <c r="D25" s="9"/>
      <c r="E25" s="84" t="str">
        <f>A25</f>
        <v>Прогнозируемая стоимость через полтора года </v>
      </c>
      <c r="F25" s="85"/>
      <c r="G25" s="31">
        <f>C4</f>
        <v>450000</v>
      </c>
      <c r="J25" s="11"/>
    </row>
    <row r="26" spans="1:10" s="1" customFormat="1" ht="9.75" customHeight="1">
      <c r="A26" s="132"/>
      <c r="B26" s="133"/>
      <c r="C26" s="21" t="s">
        <v>3</v>
      </c>
      <c r="D26" s="9"/>
      <c r="E26" s="132"/>
      <c r="F26" s="133"/>
      <c r="G26" s="21" t="s">
        <v>3</v>
      </c>
      <c r="J26" s="11"/>
    </row>
    <row r="27" spans="1:10" s="1" customFormat="1" ht="18" customHeight="1">
      <c r="A27" s="49" t="s">
        <v>29</v>
      </c>
      <c r="B27" s="5">
        <v>0.4</v>
      </c>
      <c r="C27" s="50">
        <f>C3*B27</f>
        <v>140000</v>
      </c>
      <c r="D27" s="9"/>
      <c r="E27" s="94" t="s">
        <v>0</v>
      </c>
      <c r="F27" s="95"/>
      <c r="G27" s="86">
        <f>C3</f>
        <v>350000</v>
      </c>
      <c r="J27" s="11"/>
    </row>
    <row r="28" spans="1:10" s="1" customFormat="1" ht="18" customHeight="1">
      <c r="A28" s="49" t="s">
        <v>32</v>
      </c>
      <c r="B28" s="5">
        <v>0.6</v>
      </c>
      <c r="C28" s="50">
        <f>C3*B28</f>
        <v>210000</v>
      </c>
      <c r="D28" s="9"/>
      <c r="E28" s="96"/>
      <c r="F28" s="97"/>
      <c r="G28" s="87"/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35000</v>
      </c>
      <c r="D29" s="9"/>
      <c r="E29" s="20" t="str">
        <f>A29</f>
        <v>НДС на всю цену объекта</v>
      </c>
      <c r="F29" s="5">
        <f>B29</f>
        <v>0.1</v>
      </c>
      <c r="G29" s="31">
        <f>C3*F29</f>
        <v>35000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12250.000000000002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12250.000000000002</v>
      </c>
      <c r="J30" s="11"/>
    </row>
    <row r="31" spans="1:10" s="1" customFormat="1" ht="18" customHeight="1">
      <c r="A31" s="69" t="s">
        <v>5</v>
      </c>
      <c r="B31" s="70"/>
      <c r="C31" s="35">
        <f>C25-C27-C28-C29-C30</f>
        <v>52750</v>
      </c>
      <c r="D31" s="9"/>
      <c r="E31" s="69" t="s">
        <v>5</v>
      </c>
      <c r="F31" s="70"/>
      <c r="G31" s="35">
        <f>G25-G27-G29-G30</f>
        <v>52750</v>
      </c>
      <c r="J31" s="11"/>
    </row>
    <row r="32" spans="1:10" s="1" customFormat="1" ht="27.75" customHeight="1">
      <c r="A32" s="118" t="s">
        <v>39</v>
      </c>
      <c r="B32" s="119"/>
      <c r="C32" s="44">
        <f>C31*100%/C22</f>
        <v>0.2817089452603471</v>
      </c>
      <c r="D32" s="9"/>
      <c r="E32" s="118" t="s">
        <v>43</v>
      </c>
      <c r="F32" s="120"/>
      <c r="G32" s="44">
        <f>G31*100%/G22</f>
        <v>0.13278791692888608</v>
      </c>
      <c r="J32" s="11"/>
    </row>
    <row r="33" spans="1:10" s="1" customFormat="1" ht="27.75" customHeight="1" thickBot="1">
      <c r="A33" s="125" t="s">
        <v>23</v>
      </c>
      <c r="B33" s="126"/>
      <c r="C33" s="43">
        <f>C32/3*2</f>
        <v>0.18780596350689807</v>
      </c>
      <c r="D33" s="9"/>
      <c r="E33" s="125" t="s">
        <v>26</v>
      </c>
      <c r="F33" s="127"/>
      <c r="G33" s="43">
        <f>G32/3*2</f>
        <v>0.08852527795259073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12660</v>
      </c>
      <c r="D35" s="18"/>
      <c r="E35" s="16" t="s">
        <v>12</v>
      </c>
      <c r="F35" s="17">
        <v>0.24</v>
      </c>
      <c r="G35" s="36">
        <f>G31*F35</f>
        <v>12660</v>
      </c>
      <c r="J35" s="11"/>
    </row>
    <row r="36" spans="1:10" s="1" customFormat="1" ht="18" customHeight="1">
      <c r="A36" s="123" t="s">
        <v>6</v>
      </c>
      <c r="B36" s="124"/>
      <c r="C36" s="37">
        <f>C31-C35</f>
        <v>40090</v>
      </c>
      <c r="D36" s="9"/>
      <c r="E36" s="123" t="s">
        <v>6</v>
      </c>
      <c r="F36" s="124"/>
      <c r="G36" s="37">
        <f>G31-G35</f>
        <v>40090</v>
      </c>
      <c r="J36" s="11"/>
    </row>
    <row r="37" spans="1:10" s="1" customFormat="1" ht="33" customHeight="1">
      <c r="A37" s="121" t="s">
        <v>40</v>
      </c>
      <c r="B37" s="122"/>
      <c r="C37" s="8">
        <f>C36*100%/C22</f>
        <v>0.21409879839786383</v>
      </c>
      <c r="D37" s="9"/>
      <c r="E37" s="121" t="s">
        <v>44</v>
      </c>
      <c r="F37" s="122"/>
      <c r="G37" s="8">
        <f>G36*100%/G22</f>
        <v>0.10091881686595343</v>
      </c>
      <c r="J37" s="11"/>
    </row>
    <row r="38" spans="1:10" s="1" customFormat="1" ht="32.25" customHeight="1">
      <c r="A38" s="121" t="s">
        <v>24</v>
      </c>
      <c r="B38" s="122"/>
      <c r="C38" s="8">
        <f>C37/3*2</f>
        <v>0.14273253226524255</v>
      </c>
      <c r="D38" s="9"/>
      <c r="E38" s="121" t="s">
        <v>27</v>
      </c>
      <c r="F38" s="122"/>
      <c r="G38" s="8">
        <f>G37/3*2</f>
        <v>0.06727921124396895</v>
      </c>
      <c r="J38" s="11"/>
    </row>
    <row r="39" spans="1:10" s="1" customFormat="1" ht="9.75" customHeight="1">
      <c r="A39" s="116"/>
      <c r="B39" s="117"/>
      <c r="C39" s="117"/>
      <c r="D39" s="117"/>
      <c r="E39" s="117"/>
      <c r="F39" s="117"/>
      <c r="G39" s="117"/>
      <c r="J39" s="11"/>
    </row>
    <row r="40" spans="1:10" s="1" customFormat="1" ht="51.75" customHeight="1">
      <c r="A40" s="113" t="s">
        <v>2</v>
      </c>
      <c r="B40" s="114"/>
      <c r="C40" s="114"/>
      <c r="D40" s="114"/>
      <c r="E40" s="114"/>
      <c r="F40" s="115"/>
      <c r="G40" s="38">
        <f>C4*3%</f>
        <v>13500</v>
      </c>
      <c r="J40" s="11"/>
    </row>
  </sheetData>
  <sheetProtection/>
  <mergeCells count="56">
    <mergeCell ref="E38:F38"/>
    <mergeCell ref="A17:B17"/>
    <mergeCell ref="A18:B18"/>
    <mergeCell ref="E17:F17"/>
    <mergeCell ref="E18:F18"/>
    <mergeCell ref="A31:B31"/>
    <mergeCell ref="E24:G24"/>
    <mergeCell ref="E26:F26"/>
    <mergeCell ref="A38:B38"/>
    <mergeCell ref="A26:B26"/>
    <mergeCell ref="A40:F40"/>
    <mergeCell ref="A39:G39"/>
    <mergeCell ref="A32:B32"/>
    <mergeCell ref="E32:F32"/>
    <mergeCell ref="E37:F37"/>
    <mergeCell ref="A36:B36"/>
    <mergeCell ref="A37:B37"/>
    <mergeCell ref="E36:F36"/>
    <mergeCell ref="A33:B33"/>
    <mergeCell ref="E33:F33"/>
    <mergeCell ref="E4:F4"/>
    <mergeCell ref="E5:F5"/>
    <mergeCell ref="A5:B5"/>
    <mergeCell ref="A10:B10"/>
    <mergeCell ref="A4:B4"/>
    <mergeCell ref="E27:F28"/>
    <mergeCell ref="E14:F14"/>
    <mergeCell ref="A22:B22"/>
    <mergeCell ref="A23:G23"/>
    <mergeCell ref="A25:B25"/>
    <mergeCell ref="A24:C24"/>
    <mergeCell ref="E22:F22"/>
    <mergeCell ref="E31:F31"/>
    <mergeCell ref="A16:C16"/>
    <mergeCell ref="A6:G6"/>
    <mergeCell ref="A7:C7"/>
    <mergeCell ref="E16:G16"/>
    <mergeCell ref="A15:G15"/>
    <mergeCell ref="E10:F10"/>
    <mergeCell ref="E7:G7"/>
    <mergeCell ref="E25:F25"/>
    <mergeCell ref="G27:G28"/>
    <mergeCell ref="A1:G1"/>
    <mergeCell ref="A2:C2"/>
    <mergeCell ref="E2:G2"/>
    <mergeCell ref="A3:B3"/>
    <mergeCell ref="E3:F3"/>
    <mergeCell ref="E19:F19"/>
    <mergeCell ref="A19:B19"/>
    <mergeCell ref="A11:B11"/>
    <mergeCell ref="A12:B12"/>
    <mergeCell ref="E11:F11"/>
    <mergeCell ref="E12:F12"/>
    <mergeCell ref="E13:F13"/>
    <mergeCell ref="A13:B13"/>
    <mergeCell ref="A14:B14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2021-08-06T13:41:24Z</dcterms:modified>
  <cp:category/>
  <cp:version/>
  <cp:contentType/>
  <cp:contentStatus/>
</cp:coreProperties>
</file>