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<sst xmlns="http://schemas.openxmlformats.org/spreadsheetml/2006/main" count="45" uniqueCount="36">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</sst>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370000</v>
      </c>
      <c r="D3" s="3"/>
      <c r="E3" s="102" t="str">
        <f>A3</f>
        <v>Цена объекта (текущая)</v>
      </c>
      <c r="F3" s="113"/>
      <c r="G3" s="48">
        <f>C3</f>
        <v>370000</v>
      </c>
      <c r="J3" s="11"/>
    </row>
    <row r="4" spans="1:10" s="1" customFormat="1" ht="18" customHeight="1">
      <c r="A4" s="98" t="s">
        <v>29</v>
      </c>
      <c r="B4" s="99"/>
      <c r="C4" s="32">
        <v>700000</v>
      </c>
      <c r="D4" s="3"/>
      <c r="E4" s="100" t="str">
        <f>A4</f>
        <v>Прогнозируемая стоимость через два года </v>
      </c>
      <c r="F4" s="101"/>
      <c r="G4" s="48">
        <f>C4</f>
        <v>700000</v>
      </c>
      <c r="J4" s="11"/>
    </row>
    <row r="5" spans="1:10" s="1" customFormat="1" ht="18" customHeight="1">
      <c r="A5" s="104" t="s">
        <v>2</v>
      </c>
      <c r="B5" s="105"/>
      <c r="C5" s="33">
        <f>C4-C3</f>
        <v>330000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330000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148000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148000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14800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14800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162800</v>
      </c>
      <c r="D10" s="16"/>
      <c r="E10" s="86" t="str">
        <f>A10</f>
        <v>ИТОГО вложения 40% + 10%НДС </v>
      </c>
      <c r="F10" s="87"/>
      <c r="G10" s="47">
        <f>SUM(G8:G9)</f>
        <v>162800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1.46007371007371</v>
      </c>
      <c r="D11" s="9"/>
      <c r="E11" s="116" t="s">
        <v>31</v>
      </c>
      <c r="F11" s="117"/>
      <c r="G11" s="24">
        <f>G28*100%/G10</f>
        <v>1.46007371007371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0.730036855036855</v>
      </c>
      <c r="D12" s="9"/>
      <c r="E12" s="96" t="s">
        <v>25</v>
      </c>
      <c r="F12" s="97"/>
      <c r="G12" s="30">
        <f>G11/2</f>
        <v>0.730036855036855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148000</v>
      </c>
      <c r="D15" s="9"/>
      <c r="E15" s="21" t="s">
        <v>10</v>
      </c>
      <c r="F15" s="5">
        <v>1</v>
      </c>
      <c r="G15" s="37">
        <f>G3</f>
        <v>370000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37000</v>
      </c>
      <c r="D16" s="9"/>
      <c r="E16" s="21" t="s">
        <v>5</v>
      </c>
      <c r="F16" s="5">
        <v>0.1</v>
      </c>
      <c r="G16" s="37">
        <f>G3*F16</f>
        <v>37000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12950.000000000002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12950.000000000002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42350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42350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240300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462300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700000</v>
      </c>
      <c r="D22" s="9"/>
      <c r="E22" s="50" t="str">
        <f>A22</f>
        <v>Прогнозируемая стоимость через два года </v>
      </c>
      <c r="F22" s="51"/>
      <c r="G22" s="37">
        <f>G4</f>
        <v>700000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42350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42350</v>
      </c>
      <c r="J24" s="11"/>
    </row>
    <row r="25" spans="1:10" s="1" customFormat="1" ht="18" customHeight="1">
      <c r="A25" s="50" t="s">
        <v>0</v>
      </c>
      <c r="B25" s="63"/>
      <c r="C25" s="37">
        <f>C3</f>
        <v>370000</v>
      </c>
      <c r="D25" s="9"/>
      <c r="E25" s="50" t="str">
        <f>A25</f>
        <v>Цена объекта (текущая)</v>
      </c>
      <c r="F25" s="51"/>
      <c r="G25" s="37">
        <f>G3</f>
        <v>370000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37000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37000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12950.000000000002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12950.000000000002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237700</v>
      </c>
      <c r="D28" s="9"/>
      <c r="E28" s="59" t="s">
        <v>8</v>
      </c>
      <c r="F28" s="60"/>
      <c r="G28" s="42">
        <f>G22-G24-G25-G26-G27</f>
        <v>237700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0.9891801914273824</v>
      </c>
      <c r="D29" s="9"/>
      <c r="E29" s="69" t="s">
        <v>33</v>
      </c>
      <c r="F29" s="71"/>
      <c r="G29" s="26">
        <f>G28*100%/G19</f>
        <v>0.5141682889898335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0.4945900957136912</v>
      </c>
      <c r="D30" s="15"/>
      <c r="E30" s="74" t="s">
        <v>26</v>
      </c>
      <c r="F30" s="75"/>
      <c r="G30" s="24">
        <f>G29/2</f>
        <v>0.25708414449491673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57048</v>
      </c>
      <c r="D32" s="19"/>
      <c r="E32" s="17" t="s">
        <v>20</v>
      </c>
      <c r="F32" s="18">
        <v>0.24</v>
      </c>
      <c r="G32" s="43">
        <f>G28*F32</f>
        <v>57048</v>
      </c>
      <c r="J32" s="11"/>
    </row>
    <row r="33" spans="1:10" s="1" customFormat="1" ht="18" customHeight="1">
      <c r="A33" s="57" t="s">
        <v>9</v>
      </c>
      <c r="B33" s="58"/>
      <c r="C33" s="44">
        <f>C28-C32</f>
        <v>180652</v>
      </c>
      <c r="D33" s="9"/>
      <c r="E33" s="57" t="s">
        <v>9</v>
      </c>
      <c r="F33" s="58"/>
      <c r="G33" s="44">
        <f>G28-G32</f>
        <v>180652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0.7517769454848107</v>
      </c>
      <c r="D34" s="9"/>
      <c r="E34" s="52" t="s">
        <v>35</v>
      </c>
      <c r="F34" s="53"/>
      <c r="G34" s="8">
        <f>G33*100%/G19</f>
        <v>0.39076789963227343</v>
      </c>
      <c r="J34" s="11"/>
    </row>
    <row r="35" spans="1:10" s="1" customFormat="1" ht="42" customHeight="1">
      <c r="A35" s="52" t="s">
        <v>28</v>
      </c>
      <c r="B35" s="53"/>
      <c r="C35" s="8">
        <f>C34/2</f>
        <v>0.37588847274240533</v>
      </c>
      <c r="D35" s="9"/>
      <c r="E35" s="52" t="s">
        <v>27</v>
      </c>
      <c r="F35" s="53"/>
      <c r="G35" s="8">
        <f>G34/2</f>
        <v>0.19538394981613671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21000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2021-03-30T08:45:21Z</dcterms:modified>
  <cp:category/>
  <cp:version/>
  <cp:contentType/>
  <cp:contentStatus/>
</cp:coreProperties>
</file>