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<sst xmlns="http://schemas.openxmlformats.org/spreadsheetml/2006/main" count="39" uniqueCount="30">
  <si>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</si>
  <si>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</si>
  <si>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</si>
  <si>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</si>
  <si>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</si>
  <si>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</si>
  <si>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</si>
  <si>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</si>
  <si>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</si>
  <si>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</si>
  <si>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</si>
  <si>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</si>
  <si>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</si>
  <si>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</si>
  <si>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</si>
  <si>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</si>
  <si>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</si>
  <si>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</si>
  <si>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</si>
  <si>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</si>
  <si>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</si>
  <si>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</si>
  <si>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</si>
  <si>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Прогнозируемая стоимость через один год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</si>
  <si>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</si>
  <si>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</si>
  <si>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
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</si>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</sst>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194" fontId="3" fillId="0" borderId="20" xfId="0" applyNumberFormat="1" applyFont="1" applyFill="1" applyBorder="1" applyAlignment="1">
      <alignment vertical="center"/>
    </xf>
    <xf numFmtId="49" fontId="2" fillId="4" borderId="21" xfId="0" applyNumberFormat="1" applyFont="1" applyFill="1" applyBorder="1" applyAlignment="1">
      <alignment vertical="center"/>
    </xf>
    <xf numFmtId="9" fontId="2" fillId="4" borderId="2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5" fillId="4" borderId="23" xfId="0" applyFont="1" applyFill="1" applyBorder="1" applyAlignment="1">
      <alignment horizontal="right"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24" xfId="0" applyNumberFormat="1" applyFont="1" applyFill="1" applyBorder="1" applyAlignment="1">
      <alignment vertical="center" wrapText="1"/>
    </xf>
    <xf numFmtId="0" fontId="2" fillId="4" borderId="25" xfId="0" applyNumberFormat="1" applyFont="1" applyFill="1" applyBorder="1" applyAlignment="1">
      <alignment vertical="center" wrapText="1"/>
    </xf>
    <xf numFmtId="0" fontId="2" fillId="4" borderId="26" xfId="0" applyNumberFormat="1" applyFont="1" applyFill="1" applyBorder="1" applyAlignment="1">
      <alignment vertical="center" wrapText="1"/>
    </xf>
    <xf numFmtId="49" fontId="2" fillId="4" borderId="27" xfId="0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49" fontId="3" fillId="4" borderId="28" xfId="0" applyNumberFormat="1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49" fontId="2" fillId="4" borderId="30" xfId="0" applyNumberFormat="1" applyFont="1" applyFill="1" applyBorder="1" applyAlignment="1">
      <alignment horizontal="left" vertical="center" wrapText="1"/>
    </xf>
    <xf numFmtId="0" fontId="2" fillId="0" borderId="31" xfId="0" applyFont="1" applyBorder="1" applyAlignment="1">
      <alignment vertical="center"/>
    </xf>
    <xf numFmtId="49" fontId="4" fillId="4" borderId="32" xfId="0" applyNumberFormat="1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5" xfId="0" applyNumberFormat="1" applyFont="1" applyFill="1" applyBorder="1" applyAlignment="1">
      <alignment horizontal="right" vertical="center"/>
    </xf>
    <xf numFmtId="49" fontId="5" fillId="4" borderId="3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4" borderId="37" xfId="0" applyNumberFormat="1" applyFont="1" applyFill="1" applyBorder="1" applyAlignment="1">
      <alignment vertical="center"/>
    </xf>
    <xf numFmtId="0" fontId="2" fillId="4" borderId="38" xfId="0" applyNumberFormat="1" applyFont="1" applyFill="1" applyBorder="1" applyAlignment="1">
      <alignment vertical="center"/>
    </xf>
    <xf numFmtId="49" fontId="2" fillId="4" borderId="24" xfId="0" applyNumberFormat="1" applyFont="1" applyFill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0" xfId="0" applyNumberFormat="1" applyFont="1" applyFill="1" applyBorder="1" applyAlignment="1">
      <alignment horizontal="left" vertical="center" wrapText="1"/>
    </xf>
    <xf numFmtId="49" fontId="4" fillId="4" borderId="41" xfId="0" applyNumberFormat="1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0" fontId="2" fillId="4" borderId="43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/>
    </xf>
    <xf numFmtId="0" fontId="2" fillId="4" borderId="43" xfId="0" applyNumberFormat="1" applyFont="1" applyFill="1" applyBorder="1" applyAlignment="1">
      <alignment vertical="center"/>
    </xf>
    <xf numFmtId="0" fontId="2" fillId="4" borderId="33" xfId="0" applyNumberFormat="1" applyFont="1" applyFill="1" applyBorder="1" applyAlignment="1">
      <alignment vertical="center" wrapText="1"/>
    </xf>
    <xf numFmtId="0" fontId="2" fillId="4" borderId="34" xfId="0" applyNumberFormat="1" applyFont="1" applyFill="1" applyBorder="1" applyAlignment="1">
      <alignment vertical="center" wrapText="1"/>
    </xf>
    <xf numFmtId="49" fontId="3" fillId="0" borderId="48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49" fontId="3" fillId="4" borderId="49" xfId="0" applyNumberFormat="1" applyFont="1" applyFill="1" applyBorder="1" applyAlignment="1">
      <alignment horizontal="left" vertical="center" wrapText="1"/>
    </xf>
    <xf numFmtId="49" fontId="3" fillId="4" borderId="5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left" vertical="center" wrapText="1"/>
    </xf>
    <xf numFmtId="49" fontId="3" fillId="4" borderId="51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49" fontId="1" fillId="4" borderId="37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1" fillId="4" borderId="37" xfId="0" applyNumberFormat="1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49" fontId="2" fillId="4" borderId="56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49" fontId="2" fillId="4" borderId="58" xfId="0" applyNumberFormat="1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49" fontId="3" fillId="4" borderId="28" xfId="0" applyNumberFormat="1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4" borderId="29" xfId="0" applyNumberFormat="1" applyFont="1" applyFill="1" applyBorder="1" applyAlignment="1">
      <alignment horizontal="left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60" xfId="0" applyNumberFormat="1" applyFont="1" applyFill="1" applyBorder="1" applyAlignment="1">
      <alignment vertical="center"/>
    </xf>
    <xf numFmtId="195" fontId="2" fillId="0" borderId="61" xfId="0" applyNumberFormat="1" applyFont="1" applyFill="1" applyBorder="1" applyAlignment="1">
      <alignment vertical="center"/>
    </xf>
    <xf numFmtId="195" fontId="2" fillId="0" borderId="62" xfId="0" applyNumberFormat="1" applyFont="1" applyFill="1" applyBorder="1" applyAlignment="1">
      <alignment vertical="center"/>
    </xf>
    <xf numFmtId="195" fontId="3" fillId="0" borderId="61" xfId="0" applyNumberFormat="1" applyFont="1" applyFill="1" applyBorder="1" applyAlignment="1">
      <alignment vertical="center"/>
    </xf>
    <xf numFmtId="195" fontId="2" fillId="4" borderId="63" xfId="0" applyNumberFormat="1" applyFont="1" applyFill="1" applyBorder="1" applyAlignment="1">
      <alignment vertical="center"/>
    </xf>
    <xf numFmtId="195" fontId="2" fillId="4" borderId="64" xfId="0" applyNumberFormat="1" applyFont="1" applyFill="1" applyBorder="1" applyAlignment="1">
      <alignment vertical="center"/>
    </xf>
    <xf numFmtId="195" fontId="2" fillId="4" borderId="65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66" xfId="0" applyNumberFormat="1" applyFont="1" applyFill="1" applyBorder="1" applyAlignment="1">
      <alignment vertical="center"/>
    </xf>
    <xf numFmtId="195" fontId="5" fillId="0" borderId="65" xfId="0" applyNumberFormat="1" applyFont="1" applyFill="1" applyBorder="1" applyAlignment="1">
      <alignment vertical="center"/>
    </xf>
    <xf numFmtId="195" fontId="2" fillId="4" borderId="67" xfId="0" applyNumberFormat="1" applyFont="1" applyFill="1" applyBorder="1" applyAlignment="1">
      <alignment vertical="center" wrapText="1"/>
    </xf>
    <xf numFmtId="195" fontId="5" fillId="0" borderId="67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68" xfId="0" applyNumberFormat="1" applyFont="1" applyFill="1" applyBorder="1" applyAlignment="1">
      <alignment vertical="center"/>
    </xf>
    <xf numFmtId="195" fontId="3" fillId="0" borderId="68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60" xfId="0" applyNumberFormat="1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3" sqref="I1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78" t="s">
        <v>21</v>
      </c>
      <c r="B1" s="79"/>
      <c r="C1" s="79"/>
      <c r="D1" s="79"/>
      <c r="E1" s="79"/>
      <c r="F1" s="79"/>
      <c r="G1" s="80"/>
      <c r="J1" s="10"/>
    </row>
    <row r="2" spans="1:10" s="1" customFormat="1" ht="19.5" customHeight="1">
      <c r="A2" s="81" t="s">
        <v>16</v>
      </c>
      <c r="B2" s="82"/>
      <c r="C2" s="83"/>
      <c r="D2" s="2"/>
      <c r="E2" s="81" t="s">
        <v>17</v>
      </c>
      <c r="F2" s="82"/>
      <c r="G2" s="83"/>
      <c r="J2" s="10"/>
    </row>
    <row r="3" spans="1:10" s="1" customFormat="1" ht="18" customHeight="1">
      <c r="A3" s="49" t="s">
        <v>0</v>
      </c>
      <c r="B3" s="50"/>
      <c r="C3" s="94">
        <v>199900</v>
      </c>
      <c r="D3" s="3"/>
      <c r="E3" s="53" t="str">
        <f>A3</f>
        <v>Цена объекта (текущая)</v>
      </c>
      <c r="F3" s="84"/>
      <c r="G3" s="110">
        <f>C3</f>
        <v>199900</v>
      </c>
      <c r="J3" s="11"/>
    </row>
    <row r="4" spans="1:10" s="1" customFormat="1" ht="18" customHeight="1">
      <c r="A4" s="49" t="s">
        <v>23</v>
      </c>
      <c r="B4" s="50"/>
      <c r="C4" s="94">
        <v>260000</v>
      </c>
      <c r="D4" s="3"/>
      <c r="E4" s="51" t="str">
        <f>A4</f>
        <v>Прогнозируемая стоимость через один год</v>
      </c>
      <c r="F4" s="52"/>
      <c r="G4" s="110">
        <f>C4</f>
        <v>260000</v>
      </c>
      <c r="J4" s="11"/>
    </row>
    <row r="5" spans="1:10" s="1" customFormat="1" ht="18" customHeight="1">
      <c r="A5" s="55" t="s">
        <v>2</v>
      </c>
      <c r="B5" s="56"/>
      <c r="C5" s="95">
        <f>C4-C3</f>
        <v>60100</v>
      </c>
      <c r="D5" s="3"/>
      <c r="E5" s="53" t="str">
        <f>A5</f>
        <v>Разница между ценой покупки и ценой продажи</v>
      </c>
      <c r="F5" s="54"/>
      <c r="G5" s="111">
        <f>G4-G3</f>
        <v>60100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64" t="s">
        <v>15</v>
      </c>
      <c r="B7" s="65"/>
      <c r="C7" s="66"/>
      <c r="D7" s="9"/>
      <c r="E7" s="4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69"/>
      <c r="G7" s="70"/>
      <c r="J7" s="11"/>
    </row>
    <row r="8" spans="1:10" s="1" customFormat="1" ht="18" customHeight="1">
      <c r="A8" s="14" t="s">
        <v>7</v>
      </c>
      <c r="B8" s="4">
        <v>0.4</v>
      </c>
      <c r="C8" s="96">
        <f>C3*B8</f>
        <v>79960</v>
      </c>
      <c r="D8" s="9"/>
      <c r="E8" s="20" t="str">
        <f>A8</f>
        <v>40% от цены объекта (текущей)</v>
      </c>
      <c r="F8" s="5">
        <f>B8</f>
        <v>0.4</v>
      </c>
      <c r="G8" s="99">
        <f>G3*F8</f>
        <v>79960</v>
      </c>
      <c r="J8" s="11"/>
    </row>
    <row r="9" spans="1:10" s="1" customFormat="1" ht="18" customHeight="1">
      <c r="A9" s="14" t="s">
        <v>1</v>
      </c>
      <c r="B9" s="4">
        <v>0.1</v>
      </c>
      <c r="C9" s="97">
        <f>C8*B9</f>
        <v>7996</v>
      </c>
      <c r="D9" s="9"/>
      <c r="E9" s="20" t="str">
        <f>A9</f>
        <v>НДС на 40% от цены объекта</v>
      </c>
      <c r="F9" s="5">
        <f>B9</f>
        <v>0.1</v>
      </c>
      <c r="G9" s="103">
        <f>G8*F9</f>
        <v>7996</v>
      </c>
      <c r="J9" s="11"/>
    </row>
    <row r="10" spans="1:10" s="1" customFormat="1" ht="18" customHeight="1">
      <c r="A10" s="71" t="s">
        <v>11</v>
      </c>
      <c r="B10" s="72"/>
      <c r="C10" s="98">
        <f>SUM(C8:C9)</f>
        <v>87956</v>
      </c>
      <c r="D10" s="15"/>
      <c r="E10" s="76" t="str">
        <f>A10</f>
        <v>ИТОГО вложения 40% + 10%НДС </v>
      </c>
      <c r="F10" s="77"/>
      <c r="G10" s="109">
        <f>SUM(G8:G9)</f>
        <v>87956</v>
      </c>
      <c r="I10" s="7"/>
      <c r="J10" s="11"/>
    </row>
    <row r="11" spans="1:10" s="1" customFormat="1" ht="57" customHeight="1" thickBot="1">
      <c r="A11" s="57" t="s">
        <v>24</v>
      </c>
      <c r="B11" s="58"/>
      <c r="C11" s="24">
        <f>C27*100%/C10</f>
        <v>0.186274955659648</v>
      </c>
      <c r="D11" s="9"/>
      <c r="E11" s="73" t="s">
        <v>27</v>
      </c>
      <c r="F11" s="74"/>
      <c r="G11" s="23">
        <f>G27*100%/G10</f>
        <v>0.186274955659648</v>
      </c>
      <c r="I11" s="7"/>
      <c r="J11" s="11"/>
    </row>
    <row r="12" spans="1:10" s="1" customFormat="1" ht="9.75" customHeight="1" thickBot="1" thickTop="1">
      <c r="A12" s="75"/>
      <c r="B12" s="63"/>
      <c r="C12" s="63"/>
      <c r="D12" s="63"/>
      <c r="E12" s="63"/>
      <c r="F12" s="63"/>
      <c r="G12" s="63"/>
      <c r="J12" s="11"/>
    </row>
    <row r="13" spans="1:10" s="1" customFormat="1" ht="18" customHeight="1">
      <c r="A13" s="59" t="s">
        <v>19</v>
      </c>
      <c r="B13" s="60"/>
      <c r="C13" s="61"/>
      <c r="D13" s="9"/>
      <c r="E13" s="59" t="s">
        <v>18</v>
      </c>
      <c r="F13" s="67"/>
      <c r="G13" s="68"/>
      <c r="J13" s="11"/>
    </row>
    <row r="14" spans="1:10" s="1" customFormat="1" ht="18" customHeight="1">
      <c r="A14" s="20" t="s">
        <v>7</v>
      </c>
      <c r="B14" s="5">
        <v>0.4</v>
      </c>
      <c r="C14" s="99">
        <f>C3*B14</f>
        <v>79960</v>
      </c>
      <c r="D14" s="9"/>
      <c r="E14" s="20" t="s">
        <v>10</v>
      </c>
      <c r="F14" s="5">
        <v>1</v>
      </c>
      <c r="G14" s="99">
        <f>G3</f>
        <v>199900</v>
      </c>
      <c r="J14" s="11"/>
    </row>
    <row r="15" spans="1:10" s="1" customFormat="1" ht="18" customHeight="1">
      <c r="A15" s="20" t="s">
        <v>5</v>
      </c>
      <c r="B15" s="5">
        <v>0.1</v>
      </c>
      <c r="C15" s="99">
        <f>C3*B15</f>
        <v>19990</v>
      </c>
      <c r="D15" s="9"/>
      <c r="E15" s="20" t="s">
        <v>5</v>
      </c>
      <c r="F15" s="5">
        <v>0.1</v>
      </c>
      <c r="G15" s="99">
        <f>G3*F15</f>
        <v>19990</v>
      </c>
      <c r="J15" s="11"/>
    </row>
    <row r="16" spans="1:10" s="1" customFormat="1" ht="18" customHeight="1">
      <c r="A16" s="20" t="s">
        <v>6</v>
      </c>
      <c r="B16" s="5">
        <v>0.04</v>
      </c>
      <c r="C16" s="100">
        <f>C3*B16</f>
        <v>7996</v>
      </c>
      <c r="D16" s="9"/>
      <c r="E16" s="25" t="str">
        <f>A16</f>
        <v>Налоги и расходы на оформление сделки</v>
      </c>
      <c r="F16" s="26">
        <v>0.04</v>
      </c>
      <c r="G16" s="100">
        <f>G3*F16</f>
        <v>7996</v>
      </c>
      <c r="J16" s="11"/>
    </row>
    <row r="17" spans="1:10" s="1" customFormat="1" ht="18" customHeight="1">
      <c r="A17" s="85" t="s">
        <v>22</v>
      </c>
      <c r="B17" s="86"/>
      <c r="C17" s="101">
        <f>C4*5%+((C4*5%)*21%)</f>
        <v>15730</v>
      </c>
      <c r="D17" s="9"/>
      <c r="E17" s="87" t="str">
        <f>A17</f>
        <v>Комиссия агентства за перепродажу 5%+21%НДС</v>
      </c>
      <c r="F17" s="88"/>
      <c r="G17" s="108">
        <f>C4*5%+(G4*5%*21%)</f>
        <v>15730</v>
      </c>
      <c r="J17" s="11"/>
    </row>
    <row r="18" spans="1:10" s="1" customFormat="1" ht="18" customHeight="1" thickBot="1">
      <c r="A18" s="90" t="s">
        <v>12</v>
      </c>
      <c r="B18" s="91"/>
      <c r="C18" s="102">
        <f>SUM(C14:C17)</f>
        <v>123676</v>
      </c>
      <c r="D18" s="9"/>
      <c r="E18" s="90" t="str">
        <f>A18</f>
        <v>ИТОГО СУММА РАСХОДОВ - ИНВЕСТИЦИЙ НА ПОКУПКУ  </v>
      </c>
      <c r="F18" s="93"/>
      <c r="G18" s="102">
        <f>SUM(G14:G17)</f>
        <v>243616</v>
      </c>
      <c r="J18" s="11"/>
    </row>
    <row r="19" spans="1:10" s="1" customFormat="1" ht="9.75" customHeight="1" thickBot="1">
      <c r="A19" s="75"/>
      <c r="B19" s="92"/>
      <c r="C19" s="92"/>
      <c r="D19" s="92"/>
      <c r="E19" s="92"/>
      <c r="F19" s="92"/>
      <c r="G19" s="92"/>
      <c r="J19" s="11"/>
    </row>
    <row r="20" spans="1:10" s="1" customFormat="1" ht="33.75" customHeight="1">
      <c r="A20" s="41" t="s">
        <v>13</v>
      </c>
      <c r="B20" s="42"/>
      <c r="C20" s="43"/>
      <c r="D20" s="9"/>
      <c r="E20" s="41" t="s">
        <v>14</v>
      </c>
      <c r="F20" s="69"/>
      <c r="G20" s="70"/>
      <c r="J20" s="11"/>
    </row>
    <row r="21" spans="1:10" s="1" customFormat="1" ht="18" customHeight="1">
      <c r="A21" s="44" t="str">
        <f>A4</f>
        <v>Прогнозируемая стоимость через один год</v>
      </c>
      <c r="B21" s="45"/>
      <c r="C21" s="99">
        <f>C4</f>
        <v>260000</v>
      </c>
      <c r="D21" s="9"/>
      <c r="E21" s="44" t="str">
        <f>A21</f>
        <v>Прогнозируемая стоимость через один год</v>
      </c>
      <c r="F21" s="45"/>
      <c r="G21" s="99">
        <f>G4</f>
        <v>260000</v>
      </c>
      <c r="J21" s="11"/>
    </row>
    <row r="22" spans="1:10" s="1" customFormat="1" ht="9.75" customHeight="1">
      <c r="A22" s="47"/>
      <c r="B22" s="48"/>
      <c r="C22" s="21" t="s">
        <v>4</v>
      </c>
      <c r="D22" s="9"/>
      <c r="E22" s="47"/>
      <c r="F22" s="48"/>
      <c r="G22" s="21" t="s">
        <v>4</v>
      </c>
      <c r="J22" s="11"/>
    </row>
    <row r="23" spans="1:10" s="1" customFormat="1" ht="18" customHeight="1">
      <c r="A23" s="89" t="s">
        <v>22</v>
      </c>
      <c r="B23" s="84"/>
      <c r="C23" s="99">
        <f>C4*5%+(C4*5%*21%)</f>
        <v>15730</v>
      </c>
      <c r="D23" s="9"/>
      <c r="E23" s="89" t="str">
        <f>A23</f>
        <v>Комиссия агентства за перепродажу 5%+21%НДС</v>
      </c>
      <c r="F23" s="84"/>
      <c r="G23" s="99">
        <f>C4*5%+(C4*5%*21%)</f>
        <v>15730</v>
      </c>
      <c r="J23" s="11"/>
    </row>
    <row r="24" spans="1:10" s="1" customFormat="1" ht="18" customHeight="1">
      <c r="A24" s="44" t="s">
        <v>0</v>
      </c>
      <c r="B24" s="27"/>
      <c r="C24" s="99">
        <f>C3</f>
        <v>199900</v>
      </c>
      <c r="D24" s="9"/>
      <c r="E24" s="44" t="str">
        <f>A24</f>
        <v>Цена объекта (текущая)</v>
      </c>
      <c r="F24" s="45"/>
      <c r="G24" s="99">
        <f>G3</f>
        <v>199900</v>
      </c>
      <c r="J24" s="11"/>
    </row>
    <row r="25" spans="1:10" s="1" customFormat="1" ht="18" customHeight="1">
      <c r="A25" s="20" t="s">
        <v>5</v>
      </c>
      <c r="B25" s="5">
        <v>0.1</v>
      </c>
      <c r="C25" s="99">
        <f>C3*B25</f>
        <v>19990</v>
      </c>
      <c r="D25" s="9"/>
      <c r="E25" s="20" t="str">
        <f>A25</f>
        <v>НДС на всю цену объекта</v>
      </c>
      <c r="F25" s="5">
        <f>B25</f>
        <v>0.1</v>
      </c>
      <c r="G25" s="99">
        <f>G3*F25</f>
        <v>19990</v>
      </c>
      <c r="J25" s="11"/>
    </row>
    <row r="26" spans="1:10" s="1" customFormat="1" ht="18" customHeight="1">
      <c r="A26" s="20" t="str">
        <f>A16</f>
        <v>Налоги и расходы на оформление сделки</v>
      </c>
      <c r="B26" s="5">
        <v>0.04</v>
      </c>
      <c r="C26" s="103">
        <f>C3*B26</f>
        <v>7996</v>
      </c>
      <c r="D26" s="9"/>
      <c r="E26" s="20" t="str">
        <f>E16</f>
        <v>Налоги и расходы на оформление сделки</v>
      </c>
      <c r="F26" s="5">
        <v>0.04</v>
      </c>
      <c r="G26" s="103">
        <f>G3*F26</f>
        <v>7996</v>
      </c>
      <c r="J26" s="11"/>
    </row>
    <row r="27" spans="1:10" s="1" customFormat="1" ht="18" customHeight="1">
      <c r="A27" s="46" t="s">
        <v>8</v>
      </c>
      <c r="B27" s="28"/>
      <c r="C27" s="104">
        <f>C21-C23-C24-C25-C26</f>
        <v>16384</v>
      </c>
      <c r="D27" s="9"/>
      <c r="E27" s="46" t="s">
        <v>8</v>
      </c>
      <c r="F27" s="28"/>
      <c r="G27" s="104">
        <f>G21-G23-G24-G25-G26</f>
        <v>16384</v>
      </c>
      <c r="J27" s="11"/>
    </row>
    <row r="28" spans="1:10" s="1" customFormat="1" ht="46.5" customHeight="1" thickBot="1">
      <c r="A28" s="36" t="s">
        <v>25</v>
      </c>
      <c r="B28" s="37"/>
      <c r="C28" s="23">
        <f>C27*100%/C18</f>
        <v>0.1324751770755846</v>
      </c>
      <c r="D28" s="9"/>
      <c r="E28" s="36" t="s">
        <v>28</v>
      </c>
      <c r="F28" s="38"/>
      <c r="G28" s="23">
        <f>G27*100%/G18</f>
        <v>0.06725338237225797</v>
      </c>
      <c r="J28" s="11"/>
    </row>
    <row r="29" spans="1:10" s="1" customFormat="1" ht="9.75" customHeight="1">
      <c r="A29" s="13"/>
      <c r="B29" s="22"/>
      <c r="C29" s="22"/>
      <c r="D29" s="22"/>
      <c r="E29" s="22"/>
      <c r="F29" s="22"/>
      <c r="G29" s="22"/>
      <c r="J29" s="11"/>
    </row>
    <row r="30" spans="1:10" s="19" customFormat="1" ht="31.5" customHeight="1">
      <c r="A30" s="16" t="s">
        <v>20</v>
      </c>
      <c r="B30" s="17">
        <v>0.24</v>
      </c>
      <c r="C30" s="105">
        <f>C27*B30</f>
        <v>3932.16</v>
      </c>
      <c r="D30" s="18"/>
      <c r="E30" s="16" t="s">
        <v>20</v>
      </c>
      <c r="F30" s="17">
        <v>0.24</v>
      </c>
      <c r="G30" s="105">
        <f>G27*F30</f>
        <v>3932.16</v>
      </c>
      <c r="J30" s="11"/>
    </row>
    <row r="31" spans="1:10" s="1" customFormat="1" ht="18" customHeight="1">
      <c r="A31" s="29" t="s">
        <v>9</v>
      </c>
      <c r="B31" s="30"/>
      <c r="C31" s="106">
        <f>C27-C30</f>
        <v>12451.84</v>
      </c>
      <c r="D31" s="9"/>
      <c r="E31" s="29" t="s">
        <v>9</v>
      </c>
      <c r="F31" s="30"/>
      <c r="G31" s="106">
        <f>G27-G30</f>
        <v>12451.84</v>
      </c>
      <c r="J31" s="11"/>
    </row>
    <row r="32" spans="1:10" s="1" customFormat="1" ht="42" customHeight="1">
      <c r="A32" s="39" t="s">
        <v>26</v>
      </c>
      <c r="B32" s="40"/>
      <c r="C32" s="8">
        <f>C31*100%/C18</f>
        <v>0.10068113457744429</v>
      </c>
      <c r="D32" s="9"/>
      <c r="E32" s="39" t="s">
        <v>29</v>
      </c>
      <c r="F32" s="40"/>
      <c r="G32" s="8">
        <f>G31*100%/G18</f>
        <v>0.05111257060291607</v>
      </c>
      <c r="J32" s="11"/>
    </row>
    <row r="33" spans="1:10" s="1" customFormat="1" ht="9.75" customHeight="1">
      <c r="A33" s="34"/>
      <c r="B33" s="35"/>
      <c r="C33" s="35"/>
      <c r="D33" s="35"/>
      <c r="E33" s="35"/>
      <c r="F33" s="35"/>
      <c r="G33" s="35"/>
      <c r="J33" s="11"/>
    </row>
    <row r="34" spans="1:10" s="1" customFormat="1" ht="51.75" customHeight="1">
      <c r="A34" s="31" t="s">
        <v>3</v>
      </c>
      <c r="B34" s="32"/>
      <c r="C34" s="32"/>
      <c r="D34" s="32"/>
      <c r="E34" s="32"/>
      <c r="F34" s="33"/>
      <c r="G34" s="107">
        <f>C4*3%</f>
        <v>7800</v>
      </c>
      <c r="J34" s="11"/>
    </row>
  </sheetData>
  <sheetProtection/>
  <mergeCells count="44">
    <mergeCell ref="A17:B17"/>
    <mergeCell ref="E17:F17"/>
    <mergeCell ref="A23:B23"/>
    <mergeCell ref="E23:F23"/>
    <mergeCell ref="A18:B18"/>
    <mergeCell ref="A19:G19"/>
    <mergeCell ref="A21:B21"/>
    <mergeCell ref="A22:B22"/>
    <mergeCell ref="E18:F18"/>
    <mergeCell ref="E20:G20"/>
    <mergeCell ref="A1:G1"/>
    <mergeCell ref="A2:C2"/>
    <mergeCell ref="E2:G2"/>
    <mergeCell ref="A3:B3"/>
    <mergeCell ref="E3:F3"/>
    <mergeCell ref="A11:B11"/>
    <mergeCell ref="A13:C13"/>
    <mergeCell ref="A6:G6"/>
    <mergeCell ref="A7:C7"/>
    <mergeCell ref="E13:G13"/>
    <mergeCell ref="E7:G7"/>
    <mergeCell ref="A10:B10"/>
    <mergeCell ref="E11:F11"/>
    <mergeCell ref="A12:G12"/>
    <mergeCell ref="E10:F10"/>
    <mergeCell ref="A4:B4"/>
    <mergeCell ref="E4:F4"/>
    <mergeCell ref="E5:F5"/>
    <mergeCell ref="A5:B5"/>
    <mergeCell ref="A20:C20"/>
    <mergeCell ref="E24:F24"/>
    <mergeCell ref="E27:F27"/>
    <mergeCell ref="A24:B24"/>
    <mergeCell ref="A27:B27"/>
    <mergeCell ref="E22:F22"/>
    <mergeCell ref="E21:F21"/>
    <mergeCell ref="E31:F31"/>
    <mergeCell ref="A34:F34"/>
    <mergeCell ref="A33:G33"/>
    <mergeCell ref="A28:B28"/>
    <mergeCell ref="E28:F28"/>
    <mergeCell ref="E32:F32"/>
    <mergeCell ref="A31:B31"/>
    <mergeCell ref="A32:B3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2021-01-25T13:21:21Z</dcterms:modified>
  <cp:category/>
  <cp:version/>
  <cp:contentType/>
  <cp:contentStatus/>
</cp:coreProperties>
</file>