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<sst xmlns="http://schemas.openxmlformats.org/spreadsheetml/2006/main" count="53" uniqueCount="46">
  <si>
    <t>Цена объекта (текущая)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</si>
  <si>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</si>
  <si>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</si>
  <si>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</si>
  <si>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Налоги и расходы на оформление сделки</t>
  </si>
  <si>
    <t>Итого грязный доход</t>
  </si>
  <si>
    <t>Итого чистый доход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</si>
  <si>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</si>
  <si>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</si>
  <si>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</si>
  <si>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</si>
  <si>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100% + РАСХОДЫ на покупку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</si>
  <si>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</si>
  <si>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</si>
  <si>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</si>
  <si>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СУММА ВСЕХ РАСХОДОВ - ИНВЕСТИЦИЙ НА ПОКУПКУ с ипотекой</t>
  </si>
  <si>
    <t>НДС на всю цену объекта</t>
  </si>
  <si>
    <t>СУММА ВСЕХ РАСХОДОВ - ИНВЕСТИЦИЙ НА ПОКУПКУ без ипотеки</t>
  </si>
  <si>
    <t>Итого цена объекта (текущая)</t>
  </si>
  <si>
    <t>ВЛОЖЕНИЯ 30% + 10% + ИПОТЕКА 60% + РАСХОДЫ на покупку</t>
  </si>
  <si>
    <t>30% от цены объекта (текущей)</t>
  </si>
  <si>
    <t>НДС на 30% от цены объекта (текущей)</t>
  </si>
  <si>
    <t xml:space="preserve">ИТОГО вложения 30% + 10%НДС </t>
  </si>
  <si>
    <t>30% от цены объекта (текущей) - оплата во время стройки</t>
  </si>
  <si>
    <t>10% от цены объекта (текущей) - оплата на сделке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</si>
  <si>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</si>
  <si>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с учётом налога 24% после перепродажи (С ИПОТЕКОЙ)</t>
  </si>
  <si>
    <t>70% от цены объекта (текущей) - оплата на сделке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</si>
  <si>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</si>
  <si>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 (БЕЗ ИПОТЕКИ)</t>
  </si>
  <si>
    <t>Итого 40% от цены объекта (текущей)</t>
  </si>
  <si>
    <t>40% от цены объекта (текущей)</t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</si>
  <si>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(С ИПОТЕКОЙ)</t>
    </r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</si>
  <si>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</si>
  <si>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60% от цены объекта (текущей)</t>
  </si>
  <si>
    <t>Рентабельность ЗА ОДИН ГОД на вложения на этапе строительства, рассчитанная от суммы вложений (С ИПОТЕКОЙ)</t>
  </si>
  <si>
    <t>Рентабельность ЗА ОДИН ГОД на вложения на этапе строительства, рассчитанная от суммы вложений (БЕЗ ИПОТЕКИ)</t>
  </si>
  <si>
    <t xml:space="preserve">Прогнозируемая стоимость через полтора года </t>
  </si>
  <si>
    <t>Рентабельность ЗА ПОЛТОРА ГОДА на вложения на этапе строительства, рассчитанная от суммы вложений (С ИПОТЕКОЙ)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</si>
  <si>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 xml:space="preserve">от грязного дохода </t>
    </r>
    <r>
      <rPr>
        <sz val="10"/>
        <rFont val="Calibri"/>
        <family val="2"/>
      </rPr>
      <t>(см. ниже) со всей суммы покупки без учёта налога 24% (С ИПОТЕКОЙ)</t>
    </r>
  </si>
  <si>
    <t>Рентабельность ЗА ПОЛТОРА ГОДА на всю сумму покупки после сделки без учёта налога 24% после перепродажи (С ИПОТЕКОЙ)</t>
  </si>
  <si>
    <t>Рентабельность ЗА ПОЛТОРА ГОДА на всю сумму покупки после сделки с учётом налога 24% после перепродажи (С ИПОТЕКОЙ)</t>
  </si>
  <si>
    <t>Рентабельность ЗА ПОЛТОРА ГОДА на вложения на этапе строительства, рассчитанная от суммы вложений (БЕЗ ИПОТЕКИ)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</si>
  <si>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</si>
  <si>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Рентабельность ЗА ПОЛТОРА ГОДА на всю сумму покупки после сделки без учёта налога 24% после перепродажи (БЕЗ ИПОТЕКИ)</t>
  </si>
  <si>
    <t>Рентабельность ЗА ПОЛТОРА ГОДА на всю сумму покупки после сделки с учётом налога 24% после перепродажи (БЕЗ ИПОТЕКИ)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</si>
</sst>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  <numFmt numFmtId="196" formatCode="#,##0.0\ [$€-1]"/>
  </numFmts>
  <fonts count="27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4" borderId="19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20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1" xfId="0" applyNumberFormat="1" applyFont="1" applyFill="1" applyBorder="1" applyAlignment="1">
      <alignment vertical="center"/>
    </xf>
    <xf numFmtId="195" fontId="2" fillId="0" borderId="22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3" fillId="0" borderId="22" xfId="0" applyNumberFormat="1" applyFont="1" applyFill="1" applyBorder="1" applyAlignment="1">
      <alignment vertical="center"/>
    </xf>
    <xf numFmtId="195" fontId="2" fillId="4" borderId="24" xfId="0" applyNumberFormat="1" applyFont="1" applyFill="1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195" fontId="3" fillId="0" borderId="27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5" fillId="0" borderId="26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 wrapText="1"/>
    </xf>
    <xf numFmtId="195" fontId="5" fillId="0" borderId="29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0" xfId="0" applyNumberFormat="1" applyFont="1" applyFill="1" applyBorder="1" applyAlignment="1">
      <alignment vertical="center"/>
    </xf>
    <xf numFmtId="195" fontId="3" fillId="0" borderId="30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31" xfId="0" applyNumberFormat="1" applyFont="1" applyFill="1" applyBorder="1" applyAlignment="1">
      <alignment vertical="center"/>
    </xf>
    <xf numFmtId="194" fontId="3" fillId="0" borderId="26" xfId="0" applyNumberFormat="1" applyFont="1" applyFill="1" applyBorder="1" applyAlignment="1">
      <alignment vertical="center"/>
    </xf>
    <xf numFmtId="194" fontId="2" fillId="0" borderId="22" xfId="0" applyNumberFormat="1" applyFont="1" applyFill="1" applyBorder="1" applyAlignment="1">
      <alignment vertical="center"/>
    </xf>
    <xf numFmtId="194" fontId="2" fillId="0" borderId="32" xfId="0" applyNumberFormat="1" applyFont="1" applyFill="1" applyBorder="1" applyAlignment="1">
      <alignment vertical="center"/>
    </xf>
    <xf numFmtId="194" fontId="2" fillId="0" borderId="26" xfId="0" applyNumberFormat="1" applyFont="1" applyFill="1" applyBorder="1" applyAlignment="1">
      <alignment vertical="center"/>
    </xf>
    <xf numFmtId="194" fontId="2" fillId="0" borderId="31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195" fontId="2" fillId="0" borderId="24" xfId="0" applyNumberFormat="1" applyFont="1" applyFill="1" applyBorder="1" applyAlignment="1">
      <alignment vertical="center"/>
    </xf>
    <xf numFmtId="0" fontId="2" fillId="4" borderId="33" xfId="0" applyFont="1" applyFill="1" applyBorder="1" applyAlignment="1">
      <alignment vertical="center"/>
    </xf>
    <xf numFmtId="0" fontId="2" fillId="4" borderId="34" xfId="0" applyFont="1" applyFill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4" fillId="4" borderId="35" xfId="0" applyNumberFormat="1" applyFont="1" applyFill="1" applyBorder="1" applyAlignment="1">
      <alignment vertical="center" wrapText="1"/>
    </xf>
    <xf numFmtId="0" fontId="2" fillId="4" borderId="36" xfId="0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49" fontId="3" fillId="4" borderId="38" xfId="0" applyNumberFormat="1" applyFont="1" applyFill="1" applyBorder="1" applyAlignment="1">
      <alignment horizontal="left" vertical="center"/>
    </xf>
    <xf numFmtId="0" fontId="3" fillId="4" borderId="39" xfId="0" applyNumberFormat="1" applyFont="1" applyFill="1" applyBorder="1" applyAlignment="1">
      <alignment horizontal="left" vertical="center"/>
    </xf>
    <xf numFmtId="49" fontId="2" fillId="4" borderId="40" xfId="0" applyNumberFormat="1" applyFont="1" applyFill="1" applyBorder="1" applyAlignment="1">
      <alignment horizontal="right" vertical="center"/>
    </xf>
    <xf numFmtId="0" fontId="0" fillId="0" borderId="41" xfId="0" applyBorder="1" applyAlignment="1">
      <alignment vertical="center"/>
    </xf>
    <xf numFmtId="49" fontId="2" fillId="4" borderId="42" xfId="0" applyNumberFormat="1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49" fontId="2" fillId="4" borderId="44" xfId="0" applyNumberFormat="1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49" fontId="2" fillId="0" borderId="46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3" fillId="4" borderId="39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3" fillId="4" borderId="48" xfId="0" applyNumberFormat="1" applyFont="1" applyFill="1" applyBorder="1" applyAlignment="1">
      <alignment horizontal="left" vertical="center" wrapText="1"/>
    </xf>
    <xf numFmtId="49" fontId="3" fillId="4" borderId="41" xfId="0" applyNumberFormat="1" applyFont="1" applyFill="1" applyBorder="1" applyAlignment="1">
      <alignment horizontal="left" vertical="center" wrapText="1"/>
    </xf>
    <xf numFmtId="49" fontId="3" fillId="4" borderId="49" xfId="0" applyNumberFormat="1" applyFont="1" applyFill="1" applyBorder="1" applyAlignment="1">
      <alignment horizontal="left" vertical="center" wrapText="1"/>
    </xf>
    <xf numFmtId="49" fontId="3" fillId="4" borderId="50" xfId="0" applyNumberFormat="1" applyFont="1" applyFill="1" applyBorder="1" applyAlignment="1">
      <alignment horizontal="left" vertical="center" wrapText="1"/>
    </xf>
    <xf numFmtId="49" fontId="1" fillId="4" borderId="46" xfId="0" applyNumberFormat="1" applyFont="1" applyFill="1" applyBorder="1" applyAlignment="1">
      <alignment horizontal="center" vertical="center"/>
    </xf>
    <xf numFmtId="49" fontId="1" fillId="4" borderId="46" xfId="0" applyNumberFormat="1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49" fontId="2" fillId="4" borderId="52" xfId="0" applyNumberFormat="1" applyFont="1" applyFill="1" applyBorder="1" applyAlignment="1">
      <alignment vertical="center"/>
    </xf>
    <xf numFmtId="49" fontId="2" fillId="4" borderId="53" xfId="0" applyNumberFormat="1" applyFont="1" applyFill="1" applyBorder="1" applyAlignment="1">
      <alignment vertical="center"/>
    </xf>
    <xf numFmtId="0" fontId="2" fillId="4" borderId="54" xfId="0" applyNumberFormat="1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5" xfId="0" applyBorder="1" applyAlignment="1">
      <alignment vertical="center"/>
    </xf>
    <xf numFmtId="49" fontId="5" fillId="4" borderId="56" xfId="0" applyNumberFormat="1" applyFont="1" applyFill="1" applyBorder="1" applyAlignment="1">
      <alignment horizontal="right" vertical="center"/>
    </xf>
    <xf numFmtId="0" fontId="5" fillId="4" borderId="48" xfId="0" applyFont="1" applyFill="1" applyBorder="1" applyAlignment="1">
      <alignment horizontal="right" vertical="center"/>
    </xf>
    <xf numFmtId="49" fontId="4" fillId="4" borderId="57" xfId="0" applyNumberFormat="1" applyFont="1" applyFill="1" applyBorder="1" applyAlignment="1">
      <alignment vertical="center"/>
    </xf>
    <xf numFmtId="0" fontId="2" fillId="4" borderId="58" xfId="0" applyFont="1" applyFill="1" applyBorder="1" applyAlignment="1">
      <alignment vertical="center"/>
    </xf>
    <xf numFmtId="0" fontId="2" fillId="4" borderId="59" xfId="0" applyFont="1" applyFill="1" applyBorder="1" applyAlignment="1">
      <alignment vertical="center"/>
    </xf>
    <xf numFmtId="0" fontId="2" fillId="4" borderId="6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4" fillId="0" borderId="61" xfId="0" applyNumberFormat="1" applyFont="1" applyFill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4" borderId="58" xfId="0" applyNumberFormat="1" applyFont="1" applyFill="1" applyBorder="1" applyAlignment="1">
      <alignment vertical="center"/>
    </xf>
    <xf numFmtId="0" fontId="2" fillId="4" borderId="59" xfId="0" applyNumberFormat="1" applyFont="1" applyFill="1" applyBorder="1" applyAlignment="1">
      <alignment vertical="center"/>
    </xf>
    <xf numFmtId="49" fontId="2" fillId="4" borderId="40" xfId="0" applyNumberFormat="1" applyFont="1" applyFill="1" applyBorder="1" applyAlignment="1">
      <alignment vertical="center"/>
    </xf>
    <xf numFmtId="49" fontId="3" fillId="4" borderId="64" xfId="0" applyNumberFormat="1" applyFont="1" applyFill="1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49" fontId="5" fillId="4" borderId="40" xfId="0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49" fontId="2" fillId="4" borderId="46" xfId="0" applyNumberFormat="1" applyFont="1" applyFill="1" applyBorder="1" applyAlignment="1">
      <alignment vertical="center"/>
    </xf>
    <xf numFmtId="0" fontId="2" fillId="4" borderId="47" xfId="0" applyNumberFormat="1" applyFont="1" applyFill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3" fillId="0" borderId="67" xfId="0" applyNumberFormat="1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49" fontId="26" fillId="4" borderId="49" xfId="0" applyNumberFormat="1" applyFont="1" applyFill="1" applyBorder="1" applyAlignment="1">
      <alignment horizontal="left" vertical="center" wrapText="1"/>
    </xf>
    <xf numFmtId="49" fontId="2" fillId="4" borderId="50" xfId="0" applyNumberFormat="1" applyFont="1" applyFill="1" applyBorder="1" applyAlignment="1">
      <alignment horizontal="left" vertical="center" wrapText="1"/>
    </xf>
    <xf numFmtId="49" fontId="26" fillId="4" borderId="48" xfId="0" applyNumberFormat="1" applyFont="1" applyFill="1" applyBorder="1" applyAlignment="1">
      <alignment horizontal="left" vertical="center" wrapText="1"/>
    </xf>
    <xf numFmtId="49" fontId="2" fillId="4" borderId="41" xfId="0" applyNumberFormat="1" applyFont="1" applyFill="1" applyBorder="1" applyAlignment="1">
      <alignment horizontal="left" vertical="center" wrapText="1"/>
    </xf>
    <xf numFmtId="49" fontId="26" fillId="4" borderId="68" xfId="0" applyNumberFormat="1" applyFont="1" applyFill="1" applyBorder="1" applyAlignment="1">
      <alignment horizontal="left" vertical="center" wrapText="1"/>
    </xf>
    <xf numFmtId="49" fontId="2" fillId="4" borderId="69" xfId="0" applyNumberFormat="1" applyFont="1" applyFill="1" applyBorder="1" applyAlignment="1">
      <alignment horizontal="left" vertical="center" wrapText="1"/>
    </xf>
    <xf numFmtId="0" fontId="2" fillId="4" borderId="36" xfId="0" applyNumberFormat="1" applyFont="1" applyFill="1" applyBorder="1" applyAlignment="1">
      <alignment vertical="center" wrapText="1"/>
    </xf>
    <xf numFmtId="0" fontId="2" fillId="4" borderId="37" xfId="0" applyNumberFormat="1" applyFont="1" applyFill="1" applyBorder="1" applyAlignment="1">
      <alignment vertical="center" wrapText="1"/>
    </xf>
    <xf numFmtId="49" fontId="26" fillId="4" borderId="70" xfId="0" applyNumberFormat="1" applyFont="1" applyFill="1" applyBorder="1" applyAlignment="1">
      <alignment horizontal="left" vertical="center" wrapText="1"/>
    </xf>
    <xf numFmtId="49" fontId="2" fillId="4" borderId="71" xfId="0" applyNumberFormat="1" applyFont="1" applyFill="1" applyBorder="1" applyAlignment="1">
      <alignment horizontal="left" vertical="center" wrapText="1"/>
    </xf>
    <xf numFmtId="0" fontId="2" fillId="4" borderId="52" xfId="0" applyNumberFormat="1" applyFont="1" applyFill="1" applyBorder="1" applyAlignment="1">
      <alignment vertical="center" wrapText="1"/>
    </xf>
    <xf numFmtId="0" fontId="2" fillId="4" borderId="66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49" fontId="2" fillId="4" borderId="72" xfId="0" applyNumberFormat="1" applyFont="1" applyFill="1" applyBorder="1" applyAlignment="1">
      <alignment horizontal="left" vertical="center" wrapText="1"/>
    </xf>
    <xf numFmtId="0" fontId="2" fillId="0" borderId="72" xfId="0" applyFont="1" applyBorder="1" applyAlignment="1">
      <alignment vertical="center"/>
    </xf>
    <xf numFmtId="49" fontId="3" fillId="4" borderId="64" xfId="0" applyNumberFormat="1" applyFont="1" applyFill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5" xfId="0" applyFont="1" applyBorder="1" applyAlignment="1">
      <alignment vertical="center" wrapText="1"/>
    </xf>
    <xf numFmtId="49" fontId="2" fillId="4" borderId="73" xfId="0" applyNumberFormat="1" applyFont="1" applyFill="1" applyBorder="1" applyAlignment="1">
      <alignment horizontal="left" vertical="center" wrapText="1"/>
    </xf>
    <xf numFmtId="0" fontId="2" fillId="0" borderId="74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4" borderId="70" xfId="0" applyNumberFormat="1" applyFont="1" applyFill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195" fontId="2" fillId="4" borderId="25" xfId="0" applyNumberFormat="1" applyFont="1" applyFill="1" applyBorder="1" applyAlignment="1">
      <alignment vertical="center"/>
    </xf>
    <xf numFmtId="195" fontId="2" fillId="4" borderId="75" xfId="0" applyNumberFormat="1" applyFont="1" applyFill="1" applyBorder="1" applyAlignment="1">
      <alignment vertical="center"/>
    </xf>
    <xf numFmtId="0" fontId="2" fillId="0" borderId="71" xfId="0" applyFont="1" applyBorder="1" applyAlignment="1">
      <alignment vertical="center" wrapText="1"/>
    </xf>
    <xf numFmtId="0" fontId="0" fillId="0" borderId="54" xfId="0" applyBorder="1" applyAlignment="1">
      <alignment vertical="center"/>
    </xf>
    <xf numFmtId="49" fontId="2" fillId="4" borderId="49" xfId="0" applyNumberFormat="1" applyFont="1" applyFill="1" applyBorder="1" applyAlignment="1">
      <alignment vertical="center"/>
    </xf>
    <xf numFmtId="0" fontId="0" fillId="0" borderId="76" xfId="0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50.28125" style="6" customWidth="1"/>
    <col min="2" max="2" width="6.7109375" style="6" customWidth="1"/>
    <col min="3" max="3" width="12.7109375" style="6" customWidth="1"/>
    <col min="4" max="4" width="2.7109375" style="6" customWidth="1"/>
    <col min="5" max="5" width="50.4218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77" t="s">
        <v>13</v>
      </c>
      <c r="B1" s="53"/>
      <c r="C1" s="53"/>
      <c r="D1" s="53"/>
      <c r="E1" s="53"/>
      <c r="F1" s="53"/>
      <c r="G1" s="54"/>
      <c r="J1" s="10"/>
    </row>
    <row r="2" spans="1:10" s="1" customFormat="1" ht="19.5" customHeight="1">
      <c r="A2" s="78" t="s">
        <v>19</v>
      </c>
      <c r="B2" s="79"/>
      <c r="C2" s="80"/>
      <c r="D2" s="2"/>
      <c r="E2" s="78" t="s">
        <v>11</v>
      </c>
      <c r="F2" s="79"/>
      <c r="G2" s="80"/>
      <c r="J2" s="10"/>
    </row>
    <row r="3" spans="1:10" s="1" customFormat="1" ht="18" customHeight="1">
      <c r="A3" s="68" t="s">
        <v>0</v>
      </c>
      <c r="B3" s="69"/>
      <c r="C3" s="26">
        <v>350000</v>
      </c>
      <c r="D3" s="3"/>
      <c r="E3" s="81" t="str">
        <f>A3</f>
        <v>Цена объекта (текущая)</v>
      </c>
      <c r="F3" s="63"/>
      <c r="G3" s="42">
        <f>C3</f>
        <v>350000</v>
      </c>
      <c r="J3" s="11"/>
    </row>
    <row r="4" spans="1:10" s="1" customFormat="1" ht="18" customHeight="1">
      <c r="A4" s="68" t="s">
        <v>37</v>
      </c>
      <c r="B4" s="69"/>
      <c r="C4" s="26">
        <v>450000</v>
      </c>
      <c r="D4" s="3"/>
      <c r="E4" s="103" t="str">
        <f>A4</f>
        <v>Прогнозируемая стоимость через полтора года </v>
      </c>
      <c r="F4" s="104"/>
      <c r="G4" s="42">
        <f>C4</f>
        <v>450000</v>
      </c>
      <c r="J4" s="11"/>
    </row>
    <row r="5" spans="1:10" s="1" customFormat="1" ht="18" customHeight="1">
      <c r="A5" s="106" t="s">
        <v>1</v>
      </c>
      <c r="B5" s="107"/>
      <c r="C5" s="27">
        <f>C4-C3</f>
        <v>100000</v>
      </c>
      <c r="D5" s="3"/>
      <c r="E5" s="81" t="str">
        <f>A5</f>
        <v>Разница между ценой покупки и ценой продажи</v>
      </c>
      <c r="F5" s="105"/>
      <c r="G5" s="43">
        <f>G4-G3</f>
        <v>100000</v>
      </c>
      <c r="J5" s="11"/>
    </row>
    <row r="6" spans="1:10" s="1" customFormat="1" ht="9.75" customHeight="1" thickBot="1">
      <c r="A6" s="91"/>
      <c r="B6" s="91"/>
      <c r="C6" s="91"/>
      <c r="D6" s="92"/>
      <c r="E6" s="91"/>
      <c r="F6" s="91"/>
      <c r="G6" s="91"/>
      <c r="J6" s="11"/>
    </row>
    <row r="7" spans="1:10" s="1" customFormat="1" ht="39.75" customHeight="1" thickTop="1">
      <c r="A7" s="93" t="s">
        <v>10</v>
      </c>
      <c r="B7" s="94"/>
      <c r="C7" s="95"/>
      <c r="D7" s="9"/>
      <c r="E7" s="57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116"/>
      <c r="G7" s="117"/>
      <c r="J7" s="11"/>
    </row>
    <row r="8" spans="1:10" s="1" customFormat="1" ht="18" customHeight="1">
      <c r="A8" s="14" t="s">
        <v>20</v>
      </c>
      <c r="B8" s="4">
        <v>0.3</v>
      </c>
      <c r="C8" s="28">
        <f>C3*B8</f>
        <v>105000</v>
      </c>
      <c r="D8" s="9"/>
      <c r="E8" s="20" t="str">
        <f>A8</f>
        <v>30% от цены объекта (текущей)</v>
      </c>
      <c r="F8" s="5">
        <f>B8</f>
        <v>0.3</v>
      </c>
      <c r="G8" s="31">
        <f>G3*F8</f>
        <v>105000</v>
      </c>
      <c r="J8" s="11"/>
    </row>
    <row r="9" spans="1:10" s="1" customFormat="1" ht="18" customHeight="1">
      <c r="A9" s="14" t="s">
        <v>21</v>
      </c>
      <c r="B9" s="4">
        <v>0.1</v>
      </c>
      <c r="C9" s="29">
        <f>C8*B9</f>
        <v>10500</v>
      </c>
      <c r="D9" s="9"/>
      <c r="E9" s="20" t="str">
        <f>A9</f>
        <v>НДС на 30% от цены объекта (текущей)</v>
      </c>
      <c r="F9" s="5">
        <f>B9</f>
        <v>0.1</v>
      </c>
      <c r="G9" s="35">
        <f>G8*F9</f>
        <v>10500</v>
      </c>
      <c r="J9" s="11"/>
    </row>
    <row r="10" spans="1:10" s="1" customFormat="1" ht="18" customHeight="1">
      <c r="A10" s="108" t="s">
        <v>22</v>
      </c>
      <c r="B10" s="109"/>
      <c r="C10" s="30">
        <f>SUM(C8:C9)</f>
        <v>115500</v>
      </c>
      <c r="D10" s="15"/>
      <c r="E10" s="99" t="str">
        <f>A10</f>
        <v>ИТОГО вложения 30% + 10%НДС </v>
      </c>
      <c r="F10" s="100"/>
      <c r="G10" s="41">
        <f>SUM(G8:G9)</f>
        <v>115500</v>
      </c>
      <c r="I10" s="7"/>
      <c r="J10" s="11"/>
    </row>
    <row r="11" spans="1:10" s="1" customFormat="1" ht="33" customHeight="1">
      <c r="A11" s="73" t="s">
        <v>38</v>
      </c>
      <c r="B11" s="74"/>
      <c r="C11" s="44">
        <f>C5*100%/C10</f>
        <v>0.8658008658008658</v>
      </c>
      <c r="D11" s="15"/>
      <c r="E11" s="75" t="s">
        <v>42</v>
      </c>
      <c r="F11" s="76"/>
      <c r="G11" s="46">
        <f>G5*100%/G10</f>
        <v>0.8658008658008658</v>
      </c>
      <c r="I11" s="7"/>
      <c r="J11" s="11"/>
    </row>
    <row r="12" spans="1:10" s="1" customFormat="1" ht="34.5" customHeight="1">
      <c r="A12" s="73" t="s">
        <v>35</v>
      </c>
      <c r="B12" s="74"/>
      <c r="C12" s="44">
        <f>C11/3*2</f>
        <v>0.5772005772005772</v>
      </c>
      <c r="D12" s="15"/>
      <c r="E12" s="75" t="s">
        <v>36</v>
      </c>
      <c r="F12" s="76"/>
      <c r="G12" s="46">
        <f>G11/3*2</f>
        <v>0.5772005772005772</v>
      </c>
      <c r="I12" s="7"/>
      <c r="J12" s="11"/>
    </row>
    <row r="13" spans="1:10" s="1" customFormat="1" ht="39.75" customHeight="1">
      <c r="A13" s="112" t="s">
        <v>39</v>
      </c>
      <c r="B13" s="113"/>
      <c r="C13" s="47">
        <f>C33*100%/C10</f>
        <v>0.220995670995671</v>
      </c>
      <c r="D13" s="9"/>
      <c r="E13" s="110" t="s">
        <v>43</v>
      </c>
      <c r="F13" s="111"/>
      <c r="G13" s="49">
        <f>G33*100%/G10</f>
        <v>0.220995670995671</v>
      </c>
      <c r="I13" s="7"/>
      <c r="J13" s="11"/>
    </row>
    <row r="14" spans="1:10" s="1" customFormat="1" ht="45" customHeight="1" thickBot="1">
      <c r="A14" s="114" t="s">
        <v>32</v>
      </c>
      <c r="B14" s="115"/>
      <c r="C14" s="48">
        <f>C13/3*2</f>
        <v>0.14733044733044734</v>
      </c>
      <c r="D14" s="9"/>
      <c r="E14" s="118" t="s">
        <v>33</v>
      </c>
      <c r="F14" s="119"/>
      <c r="G14" s="50">
        <f>G13/3*2</f>
        <v>0.14733044733044734</v>
      </c>
      <c r="I14" s="7"/>
      <c r="J14" s="11"/>
    </row>
    <row r="15" spans="1:10" s="1" customFormat="1" ht="9.75" customHeight="1" thickBot="1" thickTop="1">
      <c r="A15" s="71"/>
      <c r="B15" s="92"/>
      <c r="C15" s="92"/>
      <c r="D15" s="92"/>
      <c r="E15" s="92"/>
      <c r="F15" s="92"/>
      <c r="G15" s="92"/>
      <c r="J15" s="11"/>
    </row>
    <row r="16" spans="1:10" s="1" customFormat="1" ht="18" customHeight="1">
      <c r="A16" s="88" t="s">
        <v>15</v>
      </c>
      <c r="B16" s="89"/>
      <c r="C16" s="90"/>
      <c r="D16" s="9"/>
      <c r="E16" s="88" t="s">
        <v>17</v>
      </c>
      <c r="F16" s="96"/>
      <c r="G16" s="97"/>
      <c r="J16" s="11"/>
    </row>
    <row r="17" spans="1:10" s="1" customFormat="1" ht="18" customHeight="1">
      <c r="A17" s="98" t="s">
        <v>23</v>
      </c>
      <c r="B17" s="63"/>
      <c r="C17" s="31">
        <f>C3*30%</f>
        <v>105000</v>
      </c>
      <c r="D17" s="9"/>
      <c r="E17" s="82" t="str">
        <f>A17</f>
        <v>30% от цены объекта (текущей) - оплата во время стройки</v>
      </c>
      <c r="F17" s="137"/>
      <c r="G17" s="31">
        <f>C3*30%</f>
        <v>105000</v>
      </c>
      <c r="J17" s="11"/>
    </row>
    <row r="18" spans="1:10" s="1" customFormat="1" ht="18" customHeight="1">
      <c r="A18" s="98" t="s">
        <v>24</v>
      </c>
      <c r="B18" s="63"/>
      <c r="C18" s="31">
        <f>C3*10%</f>
        <v>35000</v>
      </c>
      <c r="D18" s="9"/>
      <c r="E18" s="138" t="s">
        <v>27</v>
      </c>
      <c r="F18" s="139"/>
      <c r="G18" s="31">
        <f>C3*70%</f>
        <v>244999.99999999997</v>
      </c>
      <c r="J18" s="11"/>
    </row>
    <row r="19" spans="1:10" s="1" customFormat="1" ht="18" customHeight="1">
      <c r="A19" s="62" t="s">
        <v>30</v>
      </c>
      <c r="B19" s="63"/>
      <c r="C19" s="31">
        <f>SUM(C17:C18)</f>
        <v>140000</v>
      </c>
      <c r="D19" s="9"/>
      <c r="E19" s="62" t="s">
        <v>18</v>
      </c>
      <c r="F19" s="63"/>
      <c r="G19" s="31">
        <f>SUM(G17:G18)</f>
        <v>350000</v>
      </c>
      <c r="J19" s="11"/>
    </row>
    <row r="20" spans="1:10" s="1" customFormat="1" ht="18" customHeight="1">
      <c r="A20" s="20" t="s">
        <v>16</v>
      </c>
      <c r="B20" s="5">
        <v>0.1</v>
      </c>
      <c r="C20" s="31">
        <f>C3*B20</f>
        <v>35000</v>
      </c>
      <c r="D20" s="9"/>
      <c r="E20" s="20" t="str">
        <f>A20</f>
        <v>НДС на всю цену объекта</v>
      </c>
      <c r="F20" s="5">
        <v>0.1</v>
      </c>
      <c r="G20" s="31">
        <f>C3*F20</f>
        <v>35000</v>
      </c>
      <c r="J20" s="11"/>
    </row>
    <row r="21" spans="1:10" s="1" customFormat="1" ht="18" customHeight="1">
      <c r="A21" s="20" t="s">
        <v>4</v>
      </c>
      <c r="B21" s="24">
        <v>0.035</v>
      </c>
      <c r="C21" s="32">
        <f>C3*B21</f>
        <v>12250.000000000002</v>
      </c>
      <c r="D21" s="9"/>
      <c r="E21" s="23" t="str">
        <f>A21</f>
        <v>Налоги и расходы на оформление сделки</v>
      </c>
      <c r="F21" s="25">
        <f>B21</f>
        <v>0.035</v>
      </c>
      <c r="G21" s="32">
        <f>C3*F21</f>
        <v>12250.000000000002</v>
      </c>
      <c r="J21" s="11"/>
    </row>
    <row r="22" spans="1:10" s="1" customFormat="1" ht="18" customHeight="1">
      <c r="A22" s="64" t="s">
        <v>14</v>
      </c>
      <c r="B22" s="65"/>
      <c r="C22" s="33">
        <f>C4*5%+((C4*5%)*21%)</f>
        <v>27225</v>
      </c>
      <c r="D22" s="9"/>
      <c r="E22" s="66" t="str">
        <f>A22</f>
        <v>Комиссия агентства за перепродажу 5%+21%НДС</v>
      </c>
      <c r="F22" s="67"/>
      <c r="G22" s="40">
        <f>C4*5%+(G4*5%*21%)</f>
        <v>27225</v>
      </c>
      <c r="J22" s="11"/>
    </row>
    <row r="23" spans="1:10" s="1" customFormat="1" ht="18" customHeight="1" thickBot="1">
      <c r="A23" s="60" t="s">
        <v>7</v>
      </c>
      <c r="B23" s="70"/>
      <c r="C23" s="34">
        <f>SUM(C19:C22)</f>
        <v>214475</v>
      </c>
      <c r="D23" s="9"/>
      <c r="E23" s="60" t="str">
        <f>A23</f>
        <v>ИТОГО СУММА РАСХОДОВ - ИНВЕСТИЦИЙ НА ПОКУПКУ  </v>
      </c>
      <c r="F23" s="61"/>
      <c r="G23" s="34">
        <f>SUM(G19:G22)</f>
        <v>424475</v>
      </c>
      <c r="J23" s="11"/>
    </row>
    <row r="24" spans="1:10" s="1" customFormat="1" ht="9.75" customHeight="1" thickBot="1">
      <c r="A24" s="71"/>
      <c r="B24" s="72"/>
      <c r="C24" s="72"/>
      <c r="D24" s="72"/>
      <c r="E24" s="72"/>
      <c r="F24" s="72"/>
      <c r="G24" s="72"/>
      <c r="J24" s="11"/>
    </row>
    <row r="25" spans="1:10" s="1" customFormat="1" ht="33.75" customHeight="1">
      <c r="A25" s="57" t="s">
        <v>8</v>
      </c>
      <c r="B25" s="58"/>
      <c r="C25" s="59"/>
      <c r="D25" s="9"/>
      <c r="E25" s="57" t="s">
        <v>9</v>
      </c>
      <c r="F25" s="116"/>
      <c r="G25" s="117"/>
      <c r="J25" s="11"/>
    </row>
    <row r="26" spans="1:10" s="1" customFormat="1" ht="18" customHeight="1">
      <c r="A26" s="55" t="str">
        <f>A4</f>
        <v>Прогнозируемая стоимость через полтора года </v>
      </c>
      <c r="B26" s="56"/>
      <c r="C26" s="31">
        <f>C4</f>
        <v>450000</v>
      </c>
      <c r="D26" s="9"/>
      <c r="E26" s="55" t="str">
        <f>A26</f>
        <v>Прогнозируемая стоимость через полтора года </v>
      </c>
      <c r="F26" s="56"/>
      <c r="G26" s="31">
        <f>C4</f>
        <v>450000</v>
      </c>
      <c r="J26" s="11"/>
    </row>
    <row r="27" spans="1:10" s="1" customFormat="1" ht="9.75" customHeight="1">
      <c r="A27" s="101"/>
      <c r="B27" s="102"/>
      <c r="C27" s="21" t="s">
        <v>3</v>
      </c>
      <c r="D27" s="9"/>
      <c r="E27" s="101"/>
      <c r="F27" s="102"/>
      <c r="G27" s="21" t="s">
        <v>3</v>
      </c>
      <c r="J27" s="11"/>
    </row>
    <row r="28" spans="1:10" s="1" customFormat="1" ht="18" customHeight="1">
      <c r="A28" s="98" t="s">
        <v>14</v>
      </c>
      <c r="B28" s="63"/>
      <c r="C28" s="31">
        <f>C4*5%+(C4*5%*21%)</f>
        <v>27225</v>
      </c>
      <c r="D28" s="9"/>
      <c r="E28" s="98" t="str">
        <f>A28</f>
        <v>Комиссия агентства за перепродажу 5%+21%НДС</v>
      </c>
      <c r="F28" s="63"/>
      <c r="G28" s="31">
        <f>C4*5%+(C4*5%*21%)</f>
        <v>27225</v>
      </c>
      <c r="J28" s="11"/>
    </row>
    <row r="29" spans="1:10" s="1" customFormat="1" ht="18" customHeight="1">
      <c r="A29" s="51" t="s">
        <v>31</v>
      </c>
      <c r="B29" s="5">
        <v>0.4</v>
      </c>
      <c r="C29" s="52">
        <f>C3*B29</f>
        <v>140000</v>
      </c>
      <c r="D29" s="9"/>
      <c r="E29" s="82" t="s">
        <v>0</v>
      </c>
      <c r="F29" s="83"/>
      <c r="G29" s="134">
        <f>C3</f>
        <v>350000</v>
      </c>
      <c r="J29" s="11"/>
    </row>
    <row r="30" spans="1:10" s="1" customFormat="1" ht="18" customHeight="1">
      <c r="A30" s="51" t="s">
        <v>34</v>
      </c>
      <c r="B30" s="5">
        <v>0.6</v>
      </c>
      <c r="C30" s="52">
        <f>C3*B30</f>
        <v>210000</v>
      </c>
      <c r="D30" s="9"/>
      <c r="E30" s="84"/>
      <c r="F30" s="85"/>
      <c r="G30" s="135"/>
      <c r="J30" s="11"/>
    </row>
    <row r="31" spans="1:10" s="1" customFormat="1" ht="18" customHeight="1">
      <c r="A31" s="20" t="s">
        <v>16</v>
      </c>
      <c r="B31" s="5">
        <v>0.1</v>
      </c>
      <c r="C31" s="31">
        <f>C3*B31</f>
        <v>35000</v>
      </c>
      <c r="D31" s="9"/>
      <c r="E31" s="20" t="str">
        <f>A31</f>
        <v>НДС на всю цену объекта</v>
      </c>
      <c r="F31" s="5">
        <f>B31</f>
        <v>0.1</v>
      </c>
      <c r="G31" s="31">
        <f>C3*F31</f>
        <v>35000</v>
      </c>
      <c r="J31" s="11"/>
    </row>
    <row r="32" spans="1:10" s="1" customFormat="1" ht="18" customHeight="1">
      <c r="A32" s="20" t="str">
        <f>A21</f>
        <v>Налоги и расходы на оформление сделки</v>
      </c>
      <c r="B32" s="24">
        <v>0.035</v>
      </c>
      <c r="C32" s="35">
        <f>C3*B32</f>
        <v>12250.000000000002</v>
      </c>
      <c r="D32" s="9"/>
      <c r="E32" s="20" t="str">
        <f>E21</f>
        <v>Налоги и расходы на оформление сделки</v>
      </c>
      <c r="F32" s="24">
        <f>B32</f>
        <v>0.035</v>
      </c>
      <c r="G32" s="35">
        <f>C3*F32</f>
        <v>12250.000000000002</v>
      </c>
      <c r="J32" s="11"/>
    </row>
    <row r="33" spans="1:10" s="1" customFormat="1" ht="18" customHeight="1">
      <c r="A33" s="86" t="s">
        <v>5</v>
      </c>
      <c r="B33" s="87"/>
      <c r="C33" s="36">
        <f>C26-C28-C29-C30-C31-C32</f>
        <v>25525</v>
      </c>
      <c r="D33" s="9"/>
      <c r="E33" s="86" t="s">
        <v>5</v>
      </c>
      <c r="F33" s="87"/>
      <c r="G33" s="36">
        <f>G26-G28-G29-G31-G32</f>
        <v>25525</v>
      </c>
      <c r="J33" s="11"/>
    </row>
    <row r="34" spans="1:10" s="1" customFormat="1" ht="27.75" customHeight="1">
      <c r="A34" s="125" t="s">
        <v>40</v>
      </c>
      <c r="B34" s="126"/>
      <c r="C34" s="46">
        <f>C33*100%/C23</f>
        <v>0.11901153980650425</v>
      </c>
      <c r="D34" s="9"/>
      <c r="E34" s="125" t="s">
        <v>44</v>
      </c>
      <c r="F34" s="127"/>
      <c r="G34" s="46">
        <f>G33*100%/G23</f>
        <v>0.060133105601036574</v>
      </c>
      <c r="J34" s="11"/>
    </row>
    <row r="35" spans="1:10" s="1" customFormat="1" ht="27.75" customHeight="1" thickBot="1">
      <c r="A35" s="132" t="s">
        <v>25</v>
      </c>
      <c r="B35" s="133"/>
      <c r="C35" s="45">
        <f>C34/3*2</f>
        <v>0.0793410265376695</v>
      </c>
      <c r="D35" s="9"/>
      <c r="E35" s="132" t="s">
        <v>28</v>
      </c>
      <c r="F35" s="136"/>
      <c r="G35" s="45">
        <f>G34/3*2</f>
        <v>0.040088737067357716</v>
      </c>
      <c r="J35" s="11"/>
    </row>
    <row r="36" spans="1:10" s="1" customFormat="1" ht="9.75" customHeight="1">
      <c r="A36" s="13"/>
      <c r="B36" s="22"/>
      <c r="C36" s="22"/>
      <c r="D36" s="22"/>
      <c r="E36" s="22"/>
      <c r="F36" s="22"/>
      <c r="G36" s="22"/>
      <c r="J36" s="11"/>
    </row>
    <row r="37" spans="1:10" s="19" customFormat="1" ht="31.5" customHeight="1">
      <c r="A37" s="16" t="s">
        <v>12</v>
      </c>
      <c r="B37" s="17">
        <v>0.24</v>
      </c>
      <c r="C37" s="37">
        <f>C33*B37</f>
        <v>6126</v>
      </c>
      <c r="D37" s="18"/>
      <c r="E37" s="16" t="s">
        <v>12</v>
      </c>
      <c r="F37" s="17">
        <v>0.24</v>
      </c>
      <c r="G37" s="37">
        <f>G33*F37</f>
        <v>6126</v>
      </c>
      <c r="J37" s="11"/>
    </row>
    <row r="38" spans="1:10" s="1" customFormat="1" ht="18" customHeight="1">
      <c r="A38" s="130" t="s">
        <v>6</v>
      </c>
      <c r="B38" s="131"/>
      <c r="C38" s="38">
        <f>C33-C37</f>
        <v>19399</v>
      </c>
      <c r="D38" s="9"/>
      <c r="E38" s="130" t="s">
        <v>6</v>
      </c>
      <c r="F38" s="131"/>
      <c r="G38" s="38">
        <f>G33-G37</f>
        <v>19399</v>
      </c>
      <c r="J38" s="11"/>
    </row>
    <row r="39" spans="1:10" s="1" customFormat="1" ht="33" customHeight="1">
      <c r="A39" s="128" t="s">
        <v>41</v>
      </c>
      <c r="B39" s="129"/>
      <c r="C39" s="8">
        <f>C38*100%/C23</f>
        <v>0.09044877025294323</v>
      </c>
      <c r="D39" s="9"/>
      <c r="E39" s="128" t="s">
        <v>45</v>
      </c>
      <c r="F39" s="129"/>
      <c r="G39" s="8">
        <f>G38*100%/G23</f>
        <v>0.0457011602567878</v>
      </c>
      <c r="J39" s="11"/>
    </row>
    <row r="40" spans="1:10" s="1" customFormat="1" ht="32.25" customHeight="1">
      <c r="A40" s="128" t="s">
        <v>26</v>
      </c>
      <c r="B40" s="129"/>
      <c r="C40" s="8">
        <f>C39/3*2</f>
        <v>0.06029918016862882</v>
      </c>
      <c r="D40" s="9"/>
      <c r="E40" s="128" t="s">
        <v>29</v>
      </c>
      <c r="F40" s="129"/>
      <c r="G40" s="8">
        <f>G39/3*2</f>
        <v>0.030467440171191865</v>
      </c>
      <c r="J40" s="11"/>
    </row>
    <row r="41" spans="1:10" s="1" customFormat="1" ht="9.75" customHeight="1">
      <c r="A41" s="123"/>
      <c r="B41" s="124"/>
      <c r="C41" s="124"/>
      <c r="D41" s="124"/>
      <c r="E41" s="124"/>
      <c r="F41" s="124"/>
      <c r="G41" s="124"/>
      <c r="J41" s="11"/>
    </row>
    <row r="42" spans="1:10" s="1" customFormat="1" ht="51.75" customHeight="1">
      <c r="A42" s="120" t="s">
        <v>2</v>
      </c>
      <c r="B42" s="121"/>
      <c r="C42" s="121"/>
      <c r="D42" s="121"/>
      <c r="E42" s="121"/>
      <c r="F42" s="122"/>
      <c r="G42" s="39">
        <f>C4*3%</f>
        <v>13500</v>
      </c>
      <c r="J42" s="11"/>
    </row>
  </sheetData>
  <sheetProtection/>
  <mergeCells count="60">
    <mergeCell ref="G29:G30"/>
    <mergeCell ref="E35:F35"/>
    <mergeCell ref="E40:F40"/>
    <mergeCell ref="A17:B17"/>
    <mergeCell ref="A18:B18"/>
    <mergeCell ref="E17:F17"/>
    <mergeCell ref="E18:F18"/>
    <mergeCell ref="A33:B33"/>
    <mergeCell ref="E25:G25"/>
    <mergeCell ref="E27:F27"/>
    <mergeCell ref="A42:F42"/>
    <mergeCell ref="A41:G41"/>
    <mergeCell ref="A34:B34"/>
    <mergeCell ref="E34:F34"/>
    <mergeCell ref="E39:F39"/>
    <mergeCell ref="A38:B38"/>
    <mergeCell ref="A39:B39"/>
    <mergeCell ref="E38:F38"/>
    <mergeCell ref="A35:B35"/>
    <mergeCell ref="A40:B40"/>
    <mergeCell ref="A27:B27"/>
    <mergeCell ref="E4:F4"/>
    <mergeCell ref="E5:F5"/>
    <mergeCell ref="A5:B5"/>
    <mergeCell ref="A10:B10"/>
    <mergeCell ref="E13:F13"/>
    <mergeCell ref="A13:B13"/>
    <mergeCell ref="A14:B14"/>
    <mergeCell ref="E7:G7"/>
    <mergeCell ref="E14:F14"/>
    <mergeCell ref="E29:F30"/>
    <mergeCell ref="E33:F33"/>
    <mergeCell ref="A16:C16"/>
    <mergeCell ref="A6:G6"/>
    <mergeCell ref="A7:C7"/>
    <mergeCell ref="E16:G16"/>
    <mergeCell ref="A28:B28"/>
    <mergeCell ref="E28:F28"/>
    <mergeCell ref="A15:G15"/>
    <mergeCell ref="E10:F10"/>
    <mergeCell ref="A1:G1"/>
    <mergeCell ref="A2:C2"/>
    <mergeCell ref="E2:G2"/>
    <mergeCell ref="A3:B3"/>
    <mergeCell ref="E3:F3"/>
    <mergeCell ref="A4:B4"/>
    <mergeCell ref="A23:B23"/>
    <mergeCell ref="A24:G24"/>
    <mergeCell ref="A11:B11"/>
    <mergeCell ref="A12:B12"/>
    <mergeCell ref="E11:F11"/>
    <mergeCell ref="E12:F12"/>
    <mergeCell ref="A26:B26"/>
    <mergeCell ref="A25:C25"/>
    <mergeCell ref="E23:F23"/>
    <mergeCell ref="E19:F19"/>
    <mergeCell ref="A19:B19"/>
    <mergeCell ref="A22:B22"/>
    <mergeCell ref="E22:F22"/>
    <mergeCell ref="E26:F26"/>
  </mergeCells>
  <printOptions/>
  <pageMargins left="0.3937007874015748" right="0.3937007874015748" top="0.3937007874015748" bottom="0.3937007874015748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2021-07-29T17:27:54Z</dcterms:modified>
  <cp:category/>
  <cp:version/>
  <cp:contentType/>
  <cp:contentStatus/>
</cp:coreProperties>
</file>