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'Лист1'!$A$1:$G$49</definedName>
  </definedNames>
  <calcPr fullCalcOnLoad="1"/>
</workbook>
</file>

<file path=xl/sharedStrings.xml><?xml version="1.0" encoding="utf-8"?>
<sst xmlns="http://schemas.openxmlformats.org/spreadsheetml/2006/main" count="61" uniqueCount="55">
  <si>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</si>
  <si>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</si>
  <si>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Налоги и расходы на оформление сделки</t>
  </si>
  <si>
    <t>Итого грязный доход</t>
  </si>
  <si>
    <t>Итого чистый доход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</si>
  <si>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</si>
  <si>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</si>
  <si>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</si>
  <si>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</si>
  <si>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100% + РАСХОДЫ на покупку</t>
  </si>
  <si>
    <t>Налог на доходы нерезидента Испании и Евросоюза на чистые доходы</t>
  </si>
  <si>
    <t>РАСЧЁТ РЕНТАБЕЛЬНОСТИ ОТ КАПИТАЛИЗАЦИИ НА ВЛОЖЕНИЯ (ПЕРЕПРОДАЖА ЧЕРЕЗ АГЕНТСТВО)</t>
  </si>
  <si>
    <t>Комиссия агентства за перепродажу 5%+21%НДС</t>
  </si>
  <si>
    <t>СУММА ВСЕХ РАСХОДОВ - ИНВЕСТИЦИЙ НА ПОКУПКУ с ипотекой</t>
  </si>
  <si>
    <t>НДС на всю цену объекта</t>
  </si>
  <si>
    <t>СУММА ВСЕХ РАСХОДОВ - ИНВЕСТИЦИЙ НА ПОКУПКУ без ипотеки</t>
  </si>
  <si>
    <t>Итого цена объекта (текущая)</t>
  </si>
  <si>
    <t>ВЛОЖЕНИЯ 30% + 10% + ИПОТЕКА 60% + РАСХОДЫ на покупку</t>
  </si>
  <si>
    <t>30% от цены объекта (текущей)</t>
  </si>
  <si>
    <t>НДС на 30% от цены объекта (текущей)</t>
  </si>
  <si>
    <t xml:space="preserve">ИТОГО вложения 30% + 10%НДС </t>
  </si>
  <si>
    <t>30% от цены объекта (текущей) - оплата во время стройки</t>
  </si>
  <si>
    <t>10% от цены объекта (текущей) - оплата на сделке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</si>
  <si>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</si>
  <si>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всю сумму покупки после сделки с учётом налога 24% после перепродажи (С ИПОТЕКОЙ)</t>
  </si>
  <si>
    <t>70% от цены объекта (текущей) - оплата на сделке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</si>
  <si>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</si>
  <si>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 (БЕЗ ИПОТЕКИ)</t>
  </si>
  <si>
    <t>Итого 40% от цены объекта (текущей)</t>
  </si>
  <si>
    <t>40% от цены объекта (текущей)</t>
  </si>
  <si>
    <r>
      <t>Рентабельность</t>
    </r>
    <r>
      <rPr>
        <sz val="10"/>
        <rFont val="Calibri"/>
        <family val="2"/>
      </rPr>
      <t xml:space="preserve"> ЗА ОДИН ГОД на вложения на этапе строительства, рассчитанная </t>
    </r>
    <r>
      <rPr>
        <b/>
        <sz val="10"/>
        <rFont val="Calibri"/>
        <family val="2"/>
      </rPr>
      <t>от грязного дохода</t>
    </r>
    <r>
      <rPr>
        <sz val="10"/>
        <rFont val="Calibri"/>
        <family val="2"/>
      </rPr>
      <t xml:space="preserve"> (см. ниже) со всей суммы покупки без учёта налога 24% (С ИПОТЕКОЙ)</t>
    </r>
  </si>
  <si>
    <r>
      <t>Рентабельность</t>
    </r>
    <r>
      <rPr>
        <sz val="10"/>
        <rFont val="Calibri"/>
        <family val="2"/>
      </rPr>
      <t xml:space="preserve"> ЗА ОДИН ГОД на вложения на этапе строительства, рассчитанная </t>
    </r>
    <r>
      <rPr>
        <b/>
        <sz val="10"/>
        <rFont val="Calibri"/>
        <family val="2"/>
      </rPr>
      <t>от грязного дохода</t>
    </r>
    <r>
      <rPr>
        <sz val="10"/>
        <rFont val="Calibri"/>
        <family val="2"/>
      </rPr>
      <t xml:space="preserve"> (см. ниже) со всей суммы покупки без учёта налога 24% (БЕЗ ИПОТЕКИ)</t>
    </r>
  </si>
  <si>
    <t>60% от цены объекта (текущей)</t>
  </si>
  <si>
    <t>Рентабельность ЗА ОДИН ГОД на вложения на этапе строительства, рассчитанная от суммы вложений (С ИПОТЕКОЙ)</t>
  </si>
  <si>
    <t>Рентабельность ЗА ОДИН ГОД на вложения на этапе строительства, рассчитанная от суммы вложений (БЕЗ ИПОТЕКИ)</t>
  </si>
  <si>
    <t>Рентабельность ЗА ПОЛТОРА ГОДА на вложения на этапе строительства, рассчитанная от суммы вложений (С ИПОТЕКОЙ)</t>
  </si>
  <si>
    <r>
      <t>Рентабельность</t>
    </r>
    <r>
      <rPr>
        <sz val="10"/>
        <rFont val="Calibri"/>
        <family val="2"/>
      </rPr>
      <t xml:space="preserve"> ЗА ПОЛТОРА ГОДА на вложения на этапе строительства, рассчитанная </t>
    </r>
    <r>
      <rPr>
        <b/>
        <sz val="10"/>
        <rFont val="Calibri"/>
        <family val="2"/>
      </rPr>
      <t xml:space="preserve">от грязного дохода </t>
    </r>
    <r>
      <rPr>
        <sz val="10"/>
        <rFont val="Calibri"/>
        <family val="2"/>
      </rPr>
      <t>(см. ниже) со всей суммы покупки без учёта налога 24% (С ИПОТЕКОЙ)</t>
    </r>
  </si>
  <si>
    <t>Рентабельность ЗА ПОЛТОРА ГОДА на всю сумму покупки после сделки без учёта налога 24% после перепродажи (С ИПОТЕКОЙ)</t>
  </si>
  <si>
    <t>Рентабельность ЗА ПОЛТОРА ГОДА на всю сумму покупки после сделки с учётом налога 24% после перепродажи (С ИПОТЕКОЙ)</t>
  </si>
  <si>
    <t>Рентабельность ЗА ПОЛТОРА ГОДА на вложения на этапе строительства, рассчитанная от суммы вложений (БЕЗ ИПОТЕКИ)</t>
  </si>
  <si>
    <r>
      <t>Рентабельность</t>
    </r>
    <r>
      <rPr>
        <sz val="10"/>
        <rFont val="Calibri"/>
        <family val="2"/>
      </rPr>
      <t xml:space="preserve"> ЗА ПОЛТОРА ГОДА на вложения на этапе строительства, рассчитанная </t>
    </r>
    <r>
      <rPr>
        <b/>
        <sz val="10"/>
        <rFont val="Calibri"/>
        <family val="2"/>
      </rPr>
      <t>от грязного дохода</t>
    </r>
    <r>
      <rPr>
        <sz val="10"/>
        <rFont val="Calibri"/>
        <family val="2"/>
      </rPr>
      <t xml:space="preserve"> (см. ниже) со всей суммы покупки без учёта налога 24% (БЕЗ ИПОТЕКИ)</t>
    </r>
  </si>
  <si>
    <t>Рентабельность ЗА ПОЛТОРА ГОДА на всю сумму покупки после сделки без учёта налога 24% после перепродажи (БЕЗ ИПОТЕКИ)</t>
  </si>
  <si>
    <t>Рентабельность ЗА ПОЛТОРА ГОДА на всю сумму покупки после сделки с учётом налога 24% после перепродажи (БЕЗ ИПОТЕКИ)</t>
  </si>
  <si>
    <t>объект</t>
  </si>
  <si>
    <t>кол-во</t>
  </si>
  <si>
    <t>стоимость</t>
  </si>
  <si>
    <r>
      <t>Апартаменты (цена текущая 260.000</t>
    </r>
    <r>
      <rPr>
        <sz val="10"/>
        <rFont val="Arial Cyr"/>
        <family val="0"/>
      </rPr>
      <t>€</t>
    </r>
    <r>
      <rPr>
        <sz val="10"/>
        <rFont val="Calibri"/>
        <family val="2"/>
      </rPr>
      <t>/ед.)</t>
    </r>
  </si>
  <si>
    <t>Пентхаус-дуплекс с солярием (цена текущая 350.000€/ед.)</t>
  </si>
  <si>
    <t>Дуплекс с садом и 2 входами (цена текущая 350.000€/ед.)</t>
  </si>
  <si>
    <r>
      <t>Дуплекс с садом и 2 входами (прогнозируемая цена 450.000</t>
    </r>
    <r>
      <rPr>
        <sz val="10"/>
        <rFont val="Arial Cyr"/>
        <family val="0"/>
      </rPr>
      <t>€</t>
    </r>
    <r>
      <rPr>
        <sz val="10"/>
        <rFont val="Calibri"/>
        <family val="2"/>
      </rPr>
      <t>/ед.)</t>
    </r>
  </si>
  <si>
    <r>
      <t>Пентхаус-дуплекс с солярием (прогнозируемая цена 450.000</t>
    </r>
    <r>
      <rPr>
        <sz val="10"/>
        <rFont val="Arial Cyr"/>
        <family val="0"/>
      </rPr>
      <t>€</t>
    </r>
    <r>
      <rPr>
        <sz val="10"/>
        <rFont val="Calibri"/>
        <family val="2"/>
      </rPr>
      <t>/ед.)</t>
    </r>
  </si>
  <si>
    <r>
      <t>Апартаменты (прогнозируемая цена 360.000</t>
    </r>
    <r>
      <rPr>
        <sz val="10"/>
        <rFont val="Arial Cyr"/>
        <family val="0"/>
      </rPr>
      <t>€</t>
    </r>
    <r>
      <rPr>
        <sz val="10"/>
        <rFont val="Calibri"/>
        <family val="2"/>
      </rPr>
      <t>/ед.)</t>
    </r>
  </si>
  <si>
    <t>Разница между общей ценой покупки и общей ценой продажи</t>
  </si>
  <si>
    <t>ИТОГО апартотель 43 объекта (текущая стоимость)</t>
  </si>
  <si>
    <t xml:space="preserve">ИТОГО апартотель 43 объекта (прогнозируемая стоимость через полтора года)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</si>
</sst>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  <numFmt numFmtId="196" formatCode="#,##0.0\ [$€-1]"/>
  </numFmts>
  <fonts count="29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name val="Calibri"/>
      <family val="2"/>
    </font>
    <font>
      <b/>
      <sz val="10"/>
      <name val="Arial"/>
      <family val="0"/>
    </font>
    <font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4" borderId="19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2" fillId="4" borderId="20" xfId="0" applyNumberFormat="1" applyFont="1" applyFill="1" applyBorder="1" applyAlignment="1">
      <alignment horizontal="center" vertical="center"/>
    </xf>
    <xf numFmtId="195" fontId="3" fillId="0" borderId="21" xfId="0" applyNumberFormat="1" applyFont="1" applyFill="1" applyBorder="1" applyAlignment="1">
      <alignment vertical="center"/>
    </xf>
    <xf numFmtId="195" fontId="2" fillId="0" borderId="22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3" fillId="0" borderId="22" xfId="0" applyNumberFormat="1" applyFont="1" applyFill="1" applyBorder="1" applyAlignment="1">
      <alignment vertical="center"/>
    </xf>
    <xf numFmtId="195" fontId="2" fillId="4" borderId="24" xfId="0" applyNumberFormat="1" applyFont="1" applyFill="1" applyBorder="1" applyAlignment="1">
      <alignment vertical="center"/>
    </xf>
    <xf numFmtId="195" fontId="2" fillId="4" borderId="25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195" fontId="3" fillId="0" borderId="27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5" fillId="0" borderId="26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 wrapText="1"/>
    </xf>
    <xf numFmtId="195" fontId="5" fillId="0" borderId="29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2" fillId="4" borderId="30" xfId="0" applyNumberFormat="1" applyFont="1" applyFill="1" applyBorder="1" applyAlignment="1">
      <alignment vertical="center"/>
    </xf>
    <xf numFmtId="195" fontId="3" fillId="0" borderId="30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31" xfId="0" applyNumberFormat="1" applyFont="1" applyFill="1" applyBorder="1" applyAlignment="1">
      <alignment vertical="center"/>
    </xf>
    <xf numFmtId="194" fontId="3" fillId="0" borderId="26" xfId="0" applyNumberFormat="1" applyFont="1" applyFill="1" applyBorder="1" applyAlignment="1">
      <alignment vertical="center"/>
    </xf>
    <xf numFmtId="194" fontId="2" fillId="0" borderId="22" xfId="0" applyNumberFormat="1" applyFont="1" applyFill="1" applyBorder="1" applyAlignment="1">
      <alignment vertical="center"/>
    </xf>
    <xf numFmtId="194" fontId="2" fillId="0" borderId="32" xfId="0" applyNumberFormat="1" applyFont="1" applyFill="1" applyBorder="1" applyAlignment="1">
      <alignment vertical="center"/>
    </xf>
    <xf numFmtId="194" fontId="2" fillId="0" borderId="26" xfId="0" applyNumberFormat="1" applyFont="1" applyFill="1" applyBorder="1" applyAlignment="1">
      <alignment vertical="center"/>
    </xf>
    <xf numFmtId="194" fontId="2" fillId="0" borderId="31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195" fontId="2" fillId="0" borderId="24" xfId="0" applyNumberFormat="1" applyFont="1" applyFill="1" applyBorder="1" applyAlignment="1">
      <alignment vertical="center"/>
    </xf>
    <xf numFmtId="0" fontId="2" fillId="4" borderId="33" xfId="0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5" fillId="4" borderId="12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195" fontId="2" fillId="0" borderId="12" xfId="0" applyNumberFormat="1" applyFont="1" applyFill="1" applyBorder="1" applyAlignment="1">
      <alignment vertical="center"/>
    </xf>
    <xf numFmtId="195" fontId="26" fillId="1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195" fontId="26" fillId="0" borderId="12" xfId="0" applyNumberFormat="1" applyFont="1" applyFill="1" applyBorder="1" applyAlignment="1">
      <alignment vertical="center"/>
    </xf>
    <xf numFmtId="9" fontId="2" fillId="4" borderId="34" xfId="0" applyNumberFormat="1" applyFont="1" applyFill="1" applyBorder="1" applyAlignment="1">
      <alignment horizontal="center" vertical="center"/>
    </xf>
    <xf numFmtId="49" fontId="2" fillId="4" borderId="35" xfId="0" applyNumberFormat="1" applyFont="1" applyFill="1" applyBorder="1" applyAlignment="1">
      <alignment vertical="center" wrapText="1"/>
    </xf>
    <xf numFmtId="0" fontId="2" fillId="4" borderId="36" xfId="0" applyNumberFormat="1" applyFont="1" applyFill="1" applyBorder="1" applyAlignment="1">
      <alignment vertical="center" wrapText="1"/>
    </xf>
    <xf numFmtId="49" fontId="4" fillId="4" borderId="37" xfId="0" applyNumberFormat="1" applyFont="1" applyFill="1" applyBorder="1" applyAlignment="1">
      <alignment vertical="center" wrapText="1"/>
    </xf>
    <xf numFmtId="0" fontId="2" fillId="4" borderId="38" xfId="0" applyFont="1" applyFill="1" applyBorder="1" applyAlignment="1">
      <alignment vertical="center" wrapText="1"/>
    </xf>
    <xf numFmtId="0" fontId="2" fillId="4" borderId="39" xfId="0" applyFont="1" applyFill="1" applyBorder="1" applyAlignment="1">
      <alignment vertical="center" wrapText="1"/>
    </xf>
    <xf numFmtId="49" fontId="3" fillId="4" borderId="40" xfId="0" applyNumberFormat="1" applyFont="1" applyFill="1" applyBorder="1" applyAlignment="1">
      <alignment horizontal="left" vertical="center"/>
    </xf>
    <xf numFmtId="0" fontId="3" fillId="4" borderId="41" xfId="0" applyNumberFormat="1" applyFont="1" applyFill="1" applyBorder="1" applyAlignment="1">
      <alignment horizontal="left" vertical="center"/>
    </xf>
    <xf numFmtId="49" fontId="2" fillId="4" borderId="35" xfId="0" applyNumberFormat="1" applyFont="1" applyFill="1" applyBorder="1" applyAlignment="1">
      <alignment horizontal="right" vertical="center"/>
    </xf>
    <xf numFmtId="0" fontId="0" fillId="0" borderId="36" xfId="0" applyBorder="1" applyAlignment="1">
      <alignment vertical="center"/>
    </xf>
    <xf numFmtId="49" fontId="2" fillId="4" borderId="42" xfId="0" applyNumberFormat="1" applyFont="1" applyFill="1" applyBorder="1" applyAlignment="1">
      <alignment vertical="center"/>
    </xf>
    <xf numFmtId="0" fontId="0" fillId="0" borderId="43" xfId="0" applyBorder="1" applyAlignment="1">
      <alignment vertical="center"/>
    </xf>
    <xf numFmtId="49" fontId="2" fillId="4" borderId="44" xfId="0" applyNumberFormat="1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3" fillId="4" borderId="41" xfId="0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9" fontId="1" fillId="4" borderId="46" xfId="0" applyNumberFormat="1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vertical="center"/>
    </xf>
    <xf numFmtId="0" fontId="2" fillId="4" borderId="48" xfId="0" applyFont="1" applyFill="1" applyBorder="1" applyAlignment="1">
      <alignment vertical="center"/>
    </xf>
    <xf numFmtId="49" fontId="1" fillId="4" borderId="46" xfId="0" applyNumberFormat="1" applyFont="1" applyFill="1" applyBorder="1" applyAlignment="1">
      <alignment horizontal="center" vertical="center"/>
    </xf>
    <xf numFmtId="0" fontId="1" fillId="4" borderId="47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49" fontId="26" fillId="10" borderId="50" xfId="0" applyNumberFormat="1" applyFont="1" applyFill="1" applyBorder="1" applyAlignment="1">
      <alignment vertical="center" wrapText="1"/>
    </xf>
    <xf numFmtId="0" fontId="26" fillId="10" borderId="36" xfId="0" applyFont="1" applyFill="1" applyBorder="1" applyAlignment="1">
      <alignment vertical="center" wrapText="1"/>
    </xf>
    <xf numFmtId="49" fontId="26" fillId="10" borderId="50" xfId="0" applyNumberFormat="1" applyFont="1" applyFill="1" applyBorder="1" applyAlignment="1">
      <alignment vertical="center"/>
    </xf>
    <xf numFmtId="0" fontId="27" fillId="10" borderId="36" xfId="0" applyFont="1" applyFill="1" applyBorder="1" applyAlignment="1">
      <alignment vertical="center"/>
    </xf>
    <xf numFmtId="49" fontId="26" fillId="0" borderId="50" xfId="0" applyNumberFormat="1" applyFont="1" applyFill="1" applyBorder="1" applyAlignment="1">
      <alignment vertical="center"/>
    </xf>
    <xf numFmtId="0" fontId="27" fillId="0" borderId="36" xfId="0" applyFont="1" applyFill="1" applyBorder="1" applyAlignment="1">
      <alignment vertical="center"/>
    </xf>
    <xf numFmtId="49" fontId="5" fillId="4" borderId="51" xfId="0" applyNumberFormat="1" applyFont="1" applyFill="1" applyBorder="1" applyAlignment="1">
      <alignment horizontal="right" vertical="center"/>
    </xf>
    <xf numFmtId="0" fontId="5" fillId="4" borderId="52" xfId="0" applyFont="1" applyFill="1" applyBorder="1" applyAlignment="1">
      <alignment horizontal="right" vertical="center"/>
    </xf>
    <xf numFmtId="49" fontId="4" fillId="4" borderId="53" xfId="0" applyNumberFormat="1" applyFont="1" applyFill="1" applyBorder="1" applyAlignment="1">
      <alignment vertical="center"/>
    </xf>
    <xf numFmtId="0" fontId="2" fillId="4" borderId="54" xfId="0" applyFont="1" applyFill="1" applyBorder="1" applyAlignment="1">
      <alignment vertical="center"/>
    </xf>
    <xf numFmtId="0" fontId="2" fillId="4" borderId="55" xfId="0" applyFont="1" applyFill="1" applyBorder="1" applyAlignment="1">
      <alignment vertical="center"/>
    </xf>
    <xf numFmtId="0" fontId="2" fillId="4" borderId="56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49" fontId="4" fillId="0" borderId="57" xfId="0" applyNumberFormat="1" applyFont="1" applyFill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4" borderId="54" xfId="0" applyNumberFormat="1" applyFont="1" applyFill="1" applyBorder="1" applyAlignment="1">
      <alignment vertical="center"/>
    </xf>
    <xf numFmtId="0" fontId="2" fillId="4" borderId="55" xfId="0" applyNumberFormat="1" applyFont="1" applyFill="1" applyBorder="1" applyAlignment="1">
      <alignment vertical="center"/>
    </xf>
    <xf numFmtId="49" fontId="2" fillId="4" borderId="35" xfId="0" applyNumberFormat="1" applyFont="1" applyFill="1" applyBorder="1" applyAlignment="1">
      <alignment vertical="center"/>
    </xf>
    <xf numFmtId="49" fontId="3" fillId="4" borderId="60" xfId="0" applyNumberFormat="1" applyFont="1" applyFill="1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49" fontId="3" fillId="4" borderId="52" xfId="0" applyNumberFormat="1" applyFont="1" applyFill="1" applyBorder="1" applyAlignment="1">
      <alignment horizontal="left" vertical="center" wrapText="1"/>
    </xf>
    <xf numFmtId="49" fontId="3" fillId="4" borderId="36" xfId="0" applyNumberFormat="1" applyFont="1" applyFill="1" applyBorder="1" applyAlignment="1">
      <alignment horizontal="left" vertical="center" wrapText="1"/>
    </xf>
    <xf numFmtId="49" fontId="26" fillId="4" borderId="62" xfId="0" applyNumberFormat="1" applyFont="1" applyFill="1" applyBorder="1" applyAlignment="1">
      <alignment horizontal="left" vertical="center" wrapText="1"/>
    </xf>
    <xf numFmtId="49" fontId="2" fillId="4" borderId="63" xfId="0" applyNumberFormat="1" applyFont="1" applyFill="1" applyBorder="1" applyAlignment="1">
      <alignment horizontal="left" vertical="center" wrapText="1"/>
    </xf>
    <xf numFmtId="49" fontId="26" fillId="4" borderId="52" xfId="0" applyNumberFormat="1" applyFont="1" applyFill="1" applyBorder="1" applyAlignment="1">
      <alignment horizontal="left" vertical="center" wrapText="1"/>
    </xf>
    <xf numFmtId="49" fontId="2" fillId="4" borderId="36" xfId="0" applyNumberFormat="1" applyFont="1" applyFill="1" applyBorder="1" applyAlignment="1">
      <alignment horizontal="left" vertical="center" wrapText="1"/>
    </xf>
    <xf numFmtId="49" fontId="26" fillId="4" borderId="64" xfId="0" applyNumberFormat="1" applyFont="1" applyFill="1" applyBorder="1" applyAlignment="1">
      <alignment horizontal="left" vertical="center" wrapText="1"/>
    </xf>
    <xf numFmtId="49" fontId="2" fillId="4" borderId="65" xfId="0" applyNumberFormat="1" applyFont="1" applyFill="1" applyBorder="1" applyAlignment="1">
      <alignment horizontal="left" vertical="center" wrapText="1"/>
    </xf>
    <xf numFmtId="0" fontId="2" fillId="4" borderId="38" xfId="0" applyNumberFormat="1" applyFont="1" applyFill="1" applyBorder="1" applyAlignment="1">
      <alignment vertical="center" wrapText="1"/>
    </xf>
    <xf numFmtId="0" fontId="2" fillId="4" borderId="39" xfId="0" applyNumberFormat="1" applyFont="1" applyFill="1" applyBorder="1" applyAlignment="1">
      <alignment vertical="center" wrapText="1"/>
    </xf>
    <xf numFmtId="49" fontId="26" fillId="4" borderId="66" xfId="0" applyNumberFormat="1" applyFont="1" applyFill="1" applyBorder="1" applyAlignment="1">
      <alignment horizontal="left" vertical="center" wrapText="1"/>
    </xf>
    <xf numFmtId="49" fontId="2" fillId="4" borderId="67" xfId="0" applyNumberFormat="1" applyFont="1" applyFill="1" applyBorder="1" applyAlignment="1">
      <alignment horizontal="left" vertical="center" wrapText="1"/>
    </xf>
    <xf numFmtId="49" fontId="3" fillId="4" borderId="62" xfId="0" applyNumberFormat="1" applyFont="1" applyFill="1" applyBorder="1" applyAlignment="1">
      <alignment horizontal="left" vertical="center" wrapText="1"/>
    </xf>
    <xf numFmtId="49" fontId="3" fillId="4" borderId="63" xfId="0" applyNumberFormat="1" applyFont="1" applyFill="1" applyBorder="1" applyAlignment="1">
      <alignment horizontal="left" vertical="center" wrapText="1"/>
    </xf>
    <xf numFmtId="49" fontId="26" fillId="0" borderId="50" xfId="0" applyNumberFormat="1" applyFont="1" applyFill="1" applyBorder="1" applyAlignment="1">
      <alignment vertical="center" wrapText="1"/>
    </xf>
    <xf numFmtId="0" fontId="26" fillId="0" borderId="36" xfId="0" applyNumberFormat="1" applyFont="1" applyFill="1" applyBorder="1" applyAlignment="1">
      <alignment vertical="center" wrapText="1"/>
    </xf>
    <xf numFmtId="49" fontId="2" fillId="4" borderId="50" xfId="0" applyNumberFormat="1" applyFont="1" applyFill="1" applyBorder="1" applyAlignment="1">
      <alignment vertical="center"/>
    </xf>
    <xf numFmtId="0" fontId="2" fillId="0" borderId="36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3" fillId="0" borderId="68" xfId="0" applyNumberFormat="1" applyFont="1" applyFill="1" applyBorder="1" applyAlignment="1">
      <alignment horizontal="right" vertical="center"/>
    </xf>
    <xf numFmtId="0" fontId="3" fillId="0" borderId="52" xfId="0" applyFont="1" applyFill="1" applyBorder="1" applyAlignment="1">
      <alignment horizontal="right" vertical="center"/>
    </xf>
    <xf numFmtId="0" fontId="2" fillId="4" borderId="50" xfId="0" applyNumberFormat="1" applyFont="1" applyFill="1" applyBorder="1" applyAlignment="1">
      <alignment vertical="center" wrapText="1"/>
    </xf>
    <xf numFmtId="0" fontId="2" fillId="4" borderId="69" xfId="0" applyNumberFormat="1" applyFont="1" applyFill="1" applyBorder="1" applyAlignment="1">
      <alignment vertical="center" wrapText="1"/>
    </xf>
    <xf numFmtId="49" fontId="2" fillId="4" borderId="70" xfId="0" applyNumberFormat="1" applyFont="1" applyFill="1" applyBorder="1" applyAlignment="1">
      <alignment horizontal="left" vertical="center" wrapText="1"/>
    </xf>
    <xf numFmtId="0" fontId="2" fillId="0" borderId="70" xfId="0" applyFont="1" applyBorder="1" applyAlignment="1">
      <alignment vertical="center"/>
    </xf>
    <xf numFmtId="49" fontId="3" fillId="4" borderId="60" xfId="0" applyNumberFormat="1" applyFont="1" applyFill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1" xfId="0" applyFont="1" applyBorder="1" applyAlignment="1">
      <alignment vertical="center" wrapText="1"/>
    </xf>
    <xf numFmtId="49" fontId="2" fillId="4" borderId="71" xfId="0" applyNumberFormat="1" applyFont="1" applyFill="1" applyBorder="1" applyAlignment="1">
      <alignment horizontal="left" vertical="center" wrapText="1"/>
    </xf>
    <xf numFmtId="0" fontId="2" fillId="0" borderId="72" xfId="0" applyFont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3" fillId="4" borderId="66" xfId="0" applyNumberFormat="1" applyFont="1" applyFill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67" xfId="0" applyFont="1" applyBorder="1" applyAlignment="1">
      <alignment vertical="center" wrapText="1"/>
    </xf>
    <xf numFmtId="49" fontId="2" fillId="4" borderId="73" xfId="0" applyNumberFormat="1" applyFont="1" applyFill="1" applyBorder="1" applyAlignment="1">
      <alignment vertical="center"/>
    </xf>
    <xf numFmtId="0" fontId="0" fillId="0" borderId="74" xfId="0" applyBorder="1" applyAlignment="1">
      <alignment vertical="center"/>
    </xf>
    <xf numFmtId="49" fontId="2" fillId="4" borderId="62" xfId="0" applyNumberFormat="1" applyFont="1" applyFill="1" applyBorder="1" applyAlignment="1">
      <alignment vertical="center"/>
    </xf>
    <xf numFmtId="0" fontId="0" fillId="0" borderId="75" xfId="0" applyBorder="1" applyAlignment="1">
      <alignment vertical="center"/>
    </xf>
    <xf numFmtId="49" fontId="5" fillId="4" borderId="35" xfId="0" applyNumberFormat="1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A2" sqref="A2:C2"/>
    </sheetView>
  </sheetViews>
  <sheetFormatPr defaultColWidth="8.7109375" defaultRowHeight="12.75"/>
  <cols>
    <col min="1" max="1" width="55.140625" style="6" customWidth="1"/>
    <col min="2" max="2" width="6.7109375" style="6" customWidth="1"/>
    <col min="3" max="3" width="12.7109375" style="6" customWidth="1"/>
    <col min="4" max="4" width="2.7109375" style="6" customWidth="1"/>
    <col min="5" max="5" width="55.14062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82" t="s">
        <v>11</v>
      </c>
      <c r="B1" s="83"/>
      <c r="C1" s="83"/>
      <c r="D1" s="83"/>
      <c r="E1" s="83"/>
      <c r="F1" s="83"/>
      <c r="G1" s="84"/>
      <c r="J1" s="10"/>
    </row>
    <row r="2" spans="1:10" s="1" customFormat="1" ht="19.5" customHeight="1">
      <c r="A2" s="85" t="s">
        <v>17</v>
      </c>
      <c r="B2" s="86"/>
      <c r="C2" s="87"/>
      <c r="D2" s="2"/>
      <c r="E2" s="85" t="s">
        <v>9</v>
      </c>
      <c r="F2" s="86"/>
      <c r="G2" s="87"/>
      <c r="J2" s="10"/>
    </row>
    <row r="3" spans="1:10" s="1" customFormat="1" ht="19.5" customHeight="1">
      <c r="A3" s="54" t="s">
        <v>43</v>
      </c>
      <c r="B3" s="55" t="s">
        <v>44</v>
      </c>
      <c r="C3" s="56" t="s">
        <v>45</v>
      </c>
      <c r="D3" s="52"/>
      <c r="E3" s="54" t="str">
        <f aca="true" t="shared" si="0" ref="E3:G6">A3</f>
        <v>объект</v>
      </c>
      <c r="F3" s="61" t="str">
        <f t="shared" si="0"/>
        <v>кол-во</v>
      </c>
      <c r="G3" s="61" t="str">
        <f t="shared" si="0"/>
        <v>стоимость</v>
      </c>
      <c r="J3" s="10"/>
    </row>
    <row r="4" spans="1:10" s="1" customFormat="1" ht="18" customHeight="1">
      <c r="A4" s="53" t="s">
        <v>48</v>
      </c>
      <c r="B4" s="59">
        <v>16</v>
      </c>
      <c r="C4" s="57">
        <f>350000*B4</f>
        <v>5600000</v>
      </c>
      <c r="D4" s="3"/>
      <c r="E4" s="60" t="str">
        <f t="shared" si="0"/>
        <v>Дуплекс с садом и 2 входами (цена текущая 350.000€/ед.)</v>
      </c>
      <c r="F4" s="62">
        <f t="shared" si="0"/>
        <v>16</v>
      </c>
      <c r="G4" s="41">
        <f t="shared" si="0"/>
        <v>5600000</v>
      </c>
      <c r="J4" s="11"/>
    </row>
    <row r="5" spans="1:10" s="1" customFormat="1" ht="18" customHeight="1">
      <c r="A5" s="53" t="s">
        <v>47</v>
      </c>
      <c r="B5" s="59">
        <v>14</v>
      </c>
      <c r="C5" s="57">
        <f>350000*B5</f>
        <v>4900000</v>
      </c>
      <c r="D5" s="3"/>
      <c r="E5" s="60" t="str">
        <f t="shared" si="0"/>
        <v>Пентхаус-дуплекс с солярием (цена текущая 350.000€/ед.)</v>
      </c>
      <c r="F5" s="62">
        <f t="shared" si="0"/>
        <v>14</v>
      </c>
      <c r="G5" s="41">
        <f t="shared" si="0"/>
        <v>4900000</v>
      </c>
      <c r="J5" s="11"/>
    </row>
    <row r="6" spans="1:10" s="1" customFormat="1" ht="18" customHeight="1">
      <c r="A6" s="53" t="s">
        <v>46</v>
      </c>
      <c r="B6" s="59">
        <v>13</v>
      </c>
      <c r="C6" s="57">
        <f>260000*B6</f>
        <v>3380000</v>
      </c>
      <c r="D6" s="3"/>
      <c r="E6" s="60" t="str">
        <f t="shared" si="0"/>
        <v>Апартаменты (цена текущая 260.000€/ед.)</v>
      </c>
      <c r="F6" s="62">
        <f t="shared" si="0"/>
        <v>13</v>
      </c>
      <c r="G6" s="41">
        <f t="shared" si="0"/>
        <v>3380000</v>
      </c>
      <c r="J6" s="11"/>
    </row>
    <row r="7" spans="1:10" s="1" customFormat="1" ht="18" customHeight="1">
      <c r="A7" s="90" t="s">
        <v>53</v>
      </c>
      <c r="B7" s="91"/>
      <c r="C7" s="58">
        <f>SUM(C4:C6)</f>
        <v>13880000</v>
      </c>
      <c r="D7" s="3"/>
      <c r="E7" s="92" t="str">
        <f aca="true" t="shared" si="1" ref="E7:E12">A7</f>
        <v>ИТОГО апартотель 43 объекта (текущая стоимость)</v>
      </c>
      <c r="F7" s="93"/>
      <c r="G7" s="64">
        <f>SUM(G4:G6)</f>
        <v>13880000</v>
      </c>
      <c r="J7" s="11"/>
    </row>
    <row r="8" spans="1:10" s="1" customFormat="1" ht="18" customHeight="1">
      <c r="A8" s="53" t="s">
        <v>49</v>
      </c>
      <c r="B8" s="59">
        <v>16</v>
      </c>
      <c r="C8" s="57">
        <f>450000*B8</f>
        <v>7200000</v>
      </c>
      <c r="D8" s="3"/>
      <c r="E8" s="60" t="str">
        <f t="shared" si="1"/>
        <v>Дуплекс с садом и 2 входами (прогнозируемая цена 450.000€/ед.)</v>
      </c>
      <c r="F8" s="63">
        <f aca="true" t="shared" si="2" ref="F8:G10">B8</f>
        <v>16</v>
      </c>
      <c r="G8" s="41">
        <f t="shared" si="2"/>
        <v>7200000</v>
      </c>
      <c r="J8" s="11"/>
    </row>
    <row r="9" spans="1:10" s="1" customFormat="1" ht="18" customHeight="1">
      <c r="A9" s="53" t="s">
        <v>50</v>
      </c>
      <c r="B9" s="59">
        <v>14</v>
      </c>
      <c r="C9" s="57">
        <f>450000*B9</f>
        <v>6300000</v>
      </c>
      <c r="D9" s="3"/>
      <c r="E9" s="60" t="str">
        <f t="shared" si="1"/>
        <v>Пентхаус-дуплекс с солярием (прогнозируемая цена 450.000€/ед.)</v>
      </c>
      <c r="F9" s="63">
        <f t="shared" si="2"/>
        <v>14</v>
      </c>
      <c r="G9" s="41">
        <f t="shared" si="2"/>
        <v>6300000</v>
      </c>
      <c r="J9" s="11"/>
    </row>
    <row r="10" spans="1:10" s="1" customFormat="1" ht="18" customHeight="1">
      <c r="A10" s="53" t="s">
        <v>51</v>
      </c>
      <c r="B10" s="59">
        <v>13</v>
      </c>
      <c r="C10" s="57">
        <f>360000*B10</f>
        <v>4680000</v>
      </c>
      <c r="D10" s="3"/>
      <c r="E10" s="60" t="str">
        <f t="shared" si="1"/>
        <v>Апартаменты (прогнозируемая цена 360.000€/ед.)</v>
      </c>
      <c r="F10" s="63">
        <f t="shared" si="2"/>
        <v>13</v>
      </c>
      <c r="G10" s="41">
        <f t="shared" si="2"/>
        <v>4680000</v>
      </c>
      <c r="J10" s="11"/>
    </row>
    <row r="11" spans="1:10" s="1" customFormat="1" ht="30" customHeight="1">
      <c r="A11" s="88" t="s">
        <v>54</v>
      </c>
      <c r="B11" s="89"/>
      <c r="C11" s="58">
        <f>SUM(C8:C10)</f>
        <v>18180000</v>
      </c>
      <c r="D11" s="3"/>
      <c r="E11" s="123" t="str">
        <f t="shared" si="1"/>
        <v>ИТОГО апартотель 43 объекта (прогнозируемая стоимость через полтора года) </v>
      </c>
      <c r="F11" s="124"/>
      <c r="G11" s="64">
        <f>SUM(G8:G10)</f>
        <v>18180000</v>
      </c>
      <c r="J11" s="11"/>
    </row>
    <row r="12" spans="1:10" s="1" customFormat="1" ht="18" customHeight="1">
      <c r="A12" s="127" t="s">
        <v>52</v>
      </c>
      <c r="B12" s="128"/>
      <c r="C12" s="26">
        <f>C11-C7</f>
        <v>4300000</v>
      </c>
      <c r="D12" s="3"/>
      <c r="E12" s="125" t="str">
        <f t="shared" si="1"/>
        <v>Разница между общей ценой покупки и общей ценой продажи</v>
      </c>
      <c r="F12" s="126"/>
      <c r="G12" s="42">
        <f>G11-G7</f>
        <v>4300000</v>
      </c>
      <c r="J12" s="11"/>
    </row>
    <row r="13" spans="1:10" s="1" customFormat="1" ht="9.75" customHeight="1" thickBot="1">
      <c r="A13" s="99"/>
      <c r="B13" s="99"/>
      <c r="C13" s="99"/>
      <c r="D13" s="100"/>
      <c r="E13" s="99"/>
      <c r="F13" s="99"/>
      <c r="G13" s="99"/>
      <c r="J13" s="11"/>
    </row>
    <row r="14" spans="1:10" s="1" customFormat="1" ht="39.75" customHeight="1" thickTop="1">
      <c r="A14" s="101" t="s">
        <v>8</v>
      </c>
      <c r="B14" s="102"/>
      <c r="C14" s="103"/>
      <c r="D14" s="9"/>
      <c r="E14" s="68" t="str">
        <f>A14</f>
        <v>СУММА ИНВЕСТИЦИЙ (ВЛОЖЕНИЙ) НА ЭТАПЕ СТРОИТЕЛЬСТВА И РЕНТАБЕЛЬНОСТЬ НА ЭТИ ВЛОЖЕНИЯ ОТ КАПИТАЛИЗАЦИИ (РОСТА ЦЕНЫ)</v>
      </c>
      <c r="F14" s="117"/>
      <c r="G14" s="118"/>
      <c r="J14" s="11"/>
    </row>
    <row r="15" spans="1:10" s="1" customFormat="1" ht="18" customHeight="1">
      <c r="A15" s="14" t="s">
        <v>18</v>
      </c>
      <c r="B15" s="4">
        <v>0.3</v>
      </c>
      <c r="C15" s="27">
        <f>C7*B15</f>
        <v>4164000</v>
      </c>
      <c r="D15" s="9"/>
      <c r="E15" s="20" t="str">
        <f>A15</f>
        <v>30% от цены объекта (текущей)</v>
      </c>
      <c r="F15" s="5">
        <f>B15</f>
        <v>0.3</v>
      </c>
      <c r="G15" s="30">
        <f>C7*F15</f>
        <v>4164000</v>
      </c>
      <c r="J15" s="11"/>
    </row>
    <row r="16" spans="1:10" s="1" customFormat="1" ht="18" customHeight="1">
      <c r="A16" s="14" t="s">
        <v>19</v>
      </c>
      <c r="B16" s="4">
        <v>0.1</v>
      </c>
      <c r="C16" s="28">
        <f>C15*B16</f>
        <v>416400</v>
      </c>
      <c r="D16" s="9"/>
      <c r="E16" s="20" t="str">
        <f>A16</f>
        <v>НДС на 30% от цены объекта (текущей)</v>
      </c>
      <c r="F16" s="5">
        <f>B16</f>
        <v>0.1</v>
      </c>
      <c r="G16" s="34">
        <f>G15*F16</f>
        <v>416400</v>
      </c>
      <c r="J16" s="11"/>
    </row>
    <row r="17" spans="1:10" s="1" customFormat="1" ht="18" customHeight="1">
      <c r="A17" s="129" t="s">
        <v>20</v>
      </c>
      <c r="B17" s="130"/>
      <c r="C17" s="29">
        <f>SUM(C15:C16)</f>
        <v>4580400</v>
      </c>
      <c r="D17" s="15"/>
      <c r="E17" s="107" t="str">
        <f>A17</f>
        <v>ИТОГО вложения 30% + 10%НДС </v>
      </c>
      <c r="F17" s="108"/>
      <c r="G17" s="40">
        <f>SUM(G15:G16)</f>
        <v>4580400</v>
      </c>
      <c r="I17" s="7"/>
      <c r="J17" s="11"/>
    </row>
    <row r="18" spans="1:10" s="1" customFormat="1" ht="33" customHeight="1">
      <c r="A18" s="109" t="s">
        <v>35</v>
      </c>
      <c r="B18" s="110"/>
      <c r="C18" s="43">
        <f>C12*100%/C17</f>
        <v>0.9387826390708235</v>
      </c>
      <c r="D18" s="15"/>
      <c r="E18" s="121" t="s">
        <v>39</v>
      </c>
      <c r="F18" s="122"/>
      <c r="G18" s="45">
        <f>G12*100%/G17</f>
        <v>0.9387826390708235</v>
      </c>
      <c r="I18" s="7"/>
      <c r="J18" s="11"/>
    </row>
    <row r="19" spans="1:10" s="1" customFormat="1" ht="34.5" customHeight="1">
      <c r="A19" s="109" t="s">
        <v>33</v>
      </c>
      <c r="B19" s="110"/>
      <c r="C19" s="43">
        <f>C18/3*2</f>
        <v>0.6258550927138823</v>
      </c>
      <c r="D19" s="15"/>
      <c r="E19" s="121" t="s">
        <v>34</v>
      </c>
      <c r="F19" s="122"/>
      <c r="G19" s="45">
        <f>G18/3*2</f>
        <v>0.6258550927138823</v>
      </c>
      <c r="I19" s="7"/>
      <c r="J19" s="11"/>
    </row>
    <row r="20" spans="1:10" s="1" customFormat="1" ht="39.75" customHeight="1">
      <c r="A20" s="113" t="s">
        <v>36</v>
      </c>
      <c r="B20" s="114"/>
      <c r="C20" s="46">
        <f>C40*100%/C17</f>
        <v>0.28956204698279625</v>
      </c>
      <c r="D20" s="9"/>
      <c r="E20" s="111" t="s">
        <v>40</v>
      </c>
      <c r="F20" s="112"/>
      <c r="G20" s="48">
        <f>G40*100%/G17</f>
        <v>0.28956204698279625</v>
      </c>
      <c r="I20" s="7"/>
      <c r="J20" s="11"/>
    </row>
    <row r="21" spans="1:10" s="1" customFormat="1" ht="45" customHeight="1" thickBot="1">
      <c r="A21" s="115" t="s">
        <v>30</v>
      </c>
      <c r="B21" s="116"/>
      <c r="C21" s="47">
        <f>C20/3*2</f>
        <v>0.1930413646551975</v>
      </c>
      <c r="D21" s="9"/>
      <c r="E21" s="119" t="s">
        <v>31</v>
      </c>
      <c r="F21" s="120"/>
      <c r="G21" s="49">
        <f>G20/3*2</f>
        <v>0.1930413646551975</v>
      </c>
      <c r="I21" s="7"/>
      <c r="J21" s="11"/>
    </row>
    <row r="22" spans="1:10" s="1" customFormat="1" ht="9.75" customHeight="1" thickBot="1" thickTop="1">
      <c r="A22" s="80"/>
      <c r="B22" s="100"/>
      <c r="C22" s="100"/>
      <c r="D22" s="100"/>
      <c r="E22" s="100"/>
      <c r="F22" s="100"/>
      <c r="G22" s="100"/>
      <c r="J22" s="11"/>
    </row>
    <row r="23" spans="1:10" s="1" customFormat="1" ht="18" customHeight="1">
      <c r="A23" s="96" t="s">
        <v>13</v>
      </c>
      <c r="B23" s="97"/>
      <c r="C23" s="98"/>
      <c r="D23" s="9"/>
      <c r="E23" s="96" t="s">
        <v>15</v>
      </c>
      <c r="F23" s="104"/>
      <c r="G23" s="105"/>
      <c r="J23" s="11"/>
    </row>
    <row r="24" spans="1:10" s="1" customFormat="1" ht="18" customHeight="1">
      <c r="A24" s="106" t="s">
        <v>21</v>
      </c>
      <c r="B24" s="74"/>
      <c r="C24" s="30">
        <f>C7*30%</f>
        <v>4164000</v>
      </c>
      <c r="D24" s="9"/>
      <c r="E24" s="145" t="str">
        <f>A24</f>
        <v>30% от цены объекта (текущей) - оплата во время стройки</v>
      </c>
      <c r="F24" s="146"/>
      <c r="G24" s="30">
        <f>C7*30%</f>
        <v>4164000</v>
      </c>
      <c r="J24" s="11"/>
    </row>
    <row r="25" spans="1:10" s="1" customFormat="1" ht="18" customHeight="1">
      <c r="A25" s="106" t="s">
        <v>22</v>
      </c>
      <c r="B25" s="74"/>
      <c r="C25" s="30">
        <f>C7*10%</f>
        <v>1388000</v>
      </c>
      <c r="D25" s="9"/>
      <c r="E25" s="147" t="s">
        <v>25</v>
      </c>
      <c r="F25" s="148"/>
      <c r="G25" s="30">
        <f>C7*70%</f>
        <v>9716000</v>
      </c>
      <c r="J25" s="11"/>
    </row>
    <row r="26" spans="1:10" s="1" customFormat="1" ht="18" customHeight="1">
      <c r="A26" s="73" t="s">
        <v>28</v>
      </c>
      <c r="B26" s="74"/>
      <c r="C26" s="30">
        <f>SUM(C24:C25)</f>
        <v>5552000</v>
      </c>
      <c r="D26" s="9"/>
      <c r="E26" s="73" t="s">
        <v>16</v>
      </c>
      <c r="F26" s="74"/>
      <c r="G26" s="30">
        <f>SUM(G24:G25)</f>
        <v>13880000</v>
      </c>
      <c r="J26" s="11"/>
    </row>
    <row r="27" spans="1:10" s="1" customFormat="1" ht="18" customHeight="1">
      <c r="A27" s="20" t="s">
        <v>14</v>
      </c>
      <c r="B27" s="5">
        <v>0.1</v>
      </c>
      <c r="C27" s="30">
        <f>C7*B27</f>
        <v>1388000</v>
      </c>
      <c r="D27" s="9"/>
      <c r="E27" s="20" t="str">
        <f>A27</f>
        <v>НДС на всю цену объекта</v>
      </c>
      <c r="F27" s="5">
        <v>0.1</v>
      </c>
      <c r="G27" s="30">
        <f>C7*F27</f>
        <v>1388000</v>
      </c>
      <c r="J27" s="11"/>
    </row>
    <row r="28" spans="1:10" s="1" customFormat="1" ht="18" customHeight="1">
      <c r="A28" s="20" t="s">
        <v>2</v>
      </c>
      <c r="B28" s="24">
        <v>0.035</v>
      </c>
      <c r="C28" s="31">
        <f>C7*B28</f>
        <v>485800.00000000006</v>
      </c>
      <c r="D28" s="9"/>
      <c r="E28" s="23" t="str">
        <f>A28</f>
        <v>Налоги и расходы на оформление сделки</v>
      </c>
      <c r="F28" s="25">
        <f>B28</f>
        <v>0.035</v>
      </c>
      <c r="G28" s="31">
        <f>C7*F28</f>
        <v>485800.00000000006</v>
      </c>
      <c r="J28" s="11"/>
    </row>
    <row r="29" spans="1:10" s="1" customFormat="1" ht="18" customHeight="1">
      <c r="A29" s="75" t="s">
        <v>12</v>
      </c>
      <c r="B29" s="76"/>
      <c r="C29" s="32">
        <f>C11*5%+((C11*5%)*21%)</f>
        <v>1099890</v>
      </c>
      <c r="D29" s="9"/>
      <c r="E29" s="77" t="str">
        <f>A29</f>
        <v>Комиссия агентства за перепродажу 5%+21%НДС</v>
      </c>
      <c r="F29" s="78"/>
      <c r="G29" s="39">
        <f>C11*5%+(G11*5%*21%)</f>
        <v>1099890</v>
      </c>
      <c r="J29" s="11"/>
    </row>
    <row r="30" spans="1:10" s="1" customFormat="1" ht="18" customHeight="1" thickBot="1">
      <c r="A30" s="71" t="s">
        <v>5</v>
      </c>
      <c r="B30" s="79"/>
      <c r="C30" s="33">
        <f>SUM(C26:C29)</f>
        <v>8525690</v>
      </c>
      <c r="D30" s="9"/>
      <c r="E30" s="71" t="str">
        <f>A30</f>
        <v>ИТОГО СУММА РАСХОДОВ - ИНВЕСТИЦИЙ НА ПОКУПКУ  </v>
      </c>
      <c r="F30" s="72"/>
      <c r="G30" s="33">
        <f>SUM(G26:G29)</f>
        <v>16853690</v>
      </c>
      <c r="J30" s="11"/>
    </row>
    <row r="31" spans="1:10" s="1" customFormat="1" ht="9.75" customHeight="1" thickBot="1">
      <c r="A31" s="80"/>
      <c r="B31" s="81"/>
      <c r="C31" s="81"/>
      <c r="D31" s="81"/>
      <c r="E31" s="81"/>
      <c r="F31" s="81"/>
      <c r="G31" s="81"/>
      <c r="J31" s="11"/>
    </row>
    <row r="32" spans="1:10" s="1" customFormat="1" ht="33.75" customHeight="1">
      <c r="A32" s="68" t="s">
        <v>6</v>
      </c>
      <c r="B32" s="69"/>
      <c r="C32" s="70"/>
      <c r="D32" s="9"/>
      <c r="E32" s="68" t="s">
        <v>7</v>
      </c>
      <c r="F32" s="117"/>
      <c r="G32" s="118"/>
      <c r="J32" s="11"/>
    </row>
    <row r="33" spans="1:10" s="1" customFormat="1" ht="27" customHeight="1">
      <c r="A33" s="66" t="str">
        <f>A11</f>
        <v>ИТОГО апартотель 43 объекта (прогнозируемая стоимость через полтора года) </v>
      </c>
      <c r="B33" s="67"/>
      <c r="C33" s="30">
        <f>C11</f>
        <v>18180000</v>
      </c>
      <c r="D33" s="9"/>
      <c r="E33" s="66" t="str">
        <f>A33</f>
        <v>ИТОГО апартотель 43 объекта (прогнозируемая стоимость через полтора года) </v>
      </c>
      <c r="F33" s="67"/>
      <c r="G33" s="30">
        <f>C11</f>
        <v>18180000</v>
      </c>
      <c r="J33" s="11"/>
    </row>
    <row r="34" spans="1:10" s="1" customFormat="1" ht="9.75" customHeight="1">
      <c r="A34" s="149"/>
      <c r="B34" s="150"/>
      <c r="C34" s="21" t="s">
        <v>1</v>
      </c>
      <c r="D34" s="9"/>
      <c r="E34" s="149"/>
      <c r="F34" s="150"/>
      <c r="G34" s="21" t="s">
        <v>1</v>
      </c>
      <c r="J34" s="11"/>
    </row>
    <row r="35" spans="1:10" s="1" customFormat="1" ht="18" customHeight="1">
      <c r="A35" s="106" t="s">
        <v>12</v>
      </c>
      <c r="B35" s="74"/>
      <c r="C35" s="30">
        <f>C11*5%+(C11*5%*21%)</f>
        <v>1099890</v>
      </c>
      <c r="D35" s="9"/>
      <c r="E35" s="106" t="str">
        <f>A35</f>
        <v>Комиссия агентства за перепродажу 5%+21%НДС</v>
      </c>
      <c r="F35" s="74"/>
      <c r="G35" s="30">
        <f>C11*5%+(C11*5%*21%)</f>
        <v>1099890</v>
      </c>
      <c r="J35" s="11"/>
    </row>
    <row r="36" spans="1:10" s="1" customFormat="1" ht="18" customHeight="1">
      <c r="A36" s="50" t="s">
        <v>29</v>
      </c>
      <c r="B36" s="5">
        <v>0.4</v>
      </c>
      <c r="C36" s="51">
        <f>C7*B36</f>
        <v>5552000</v>
      </c>
      <c r="D36" s="9"/>
      <c r="E36" s="50" t="str">
        <f>A36</f>
        <v>40% от цены объекта (текущей)</v>
      </c>
      <c r="F36" s="65">
        <f>B36</f>
        <v>0.4</v>
      </c>
      <c r="G36" s="30">
        <f>C36</f>
        <v>5552000</v>
      </c>
      <c r="J36" s="11"/>
    </row>
    <row r="37" spans="1:10" s="1" customFormat="1" ht="18" customHeight="1">
      <c r="A37" s="50" t="s">
        <v>32</v>
      </c>
      <c r="B37" s="5">
        <v>0.6</v>
      </c>
      <c r="C37" s="51">
        <f>C7*B37</f>
        <v>8328000</v>
      </c>
      <c r="D37" s="9"/>
      <c r="E37" s="50" t="str">
        <f>A37</f>
        <v>60% от цены объекта (текущей)</v>
      </c>
      <c r="F37" s="65">
        <f>B37</f>
        <v>0.6</v>
      </c>
      <c r="G37" s="30">
        <f>C37</f>
        <v>8328000</v>
      </c>
      <c r="J37" s="11"/>
    </row>
    <row r="38" spans="1:10" s="1" customFormat="1" ht="18" customHeight="1">
      <c r="A38" s="20" t="s">
        <v>14</v>
      </c>
      <c r="B38" s="5">
        <v>0.1</v>
      </c>
      <c r="C38" s="30">
        <f>C7*B38</f>
        <v>1388000</v>
      </c>
      <c r="D38" s="9"/>
      <c r="E38" s="20" t="str">
        <f>A38</f>
        <v>НДС на всю цену объекта</v>
      </c>
      <c r="F38" s="5">
        <f>B38</f>
        <v>0.1</v>
      </c>
      <c r="G38" s="30">
        <f>C7*F38</f>
        <v>1388000</v>
      </c>
      <c r="J38" s="11"/>
    </row>
    <row r="39" spans="1:10" s="1" customFormat="1" ht="18" customHeight="1">
      <c r="A39" s="20" t="str">
        <f>A28</f>
        <v>Налоги и расходы на оформление сделки</v>
      </c>
      <c r="B39" s="24">
        <v>0.035</v>
      </c>
      <c r="C39" s="34">
        <f>C7*B39</f>
        <v>485800.00000000006</v>
      </c>
      <c r="D39" s="9"/>
      <c r="E39" s="20" t="str">
        <f>E28</f>
        <v>Налоги и расходы на оформление сделки</v>
      </c>
      <c r="F39" s="24">
        <f>B39</f>
        <v>0.035</v>
      </c>
      <c r="G39" s="34">
        <f>C7*F39</f>
        <v>485800.00000000006</v>
      </c>
      <c r="J39" s="11"/>
    </row>
    <row r="40" spans="1:10" s="1" customFormat="1" ht="18" customHeight="1">
      <c r="A40" s="94" t="s">
        <v>3</v>
      </c>
      <c r="B40" s="95"/>
      <c r="C40" s="35">
        <f>C33-C35-C36-C37-C38-C39</f>
        <v>1326310</v>
      </c>
      <c r="D40" s="9"/>
      <c r="E40" s="94" t="s">
        <v>3</v>
      </c>
      <c r="F40" s="95"/>
      <c r="G40" s="35">
        <f>G33-G35-G36-G37-G38-G39</f>
        <v>1326310</v>
      </c>
      <c r="J40" s="11"/>
    </row>
    <row r="41" spans="1:10" s="1" customFormat="1" ht="27.75" customHeight="1">
      <c r="A41" s="135" t="s">
        <v>37</v>
      </c>
      <c r="B41" s="136"/>
      <c r="C41" s="45">
        <f>C40*100%/C30</f>
        <v>0.1555662943409859</v>
      </c>
      <c r="D41" s="9"/>
      <c r="E41" s="135" t="s">
        <v>41</v>
      </c>
      <c r="F41" s="137"/>
      <c r="G41" s="45">
        <f>G40*100%/G30</f>
        <v>0.07869552602427124</v>
      </c>
      <c r="J41" s="11"/>
    </row>
    <row r="42" spans="1:10" s="1" customFormat="1" ht="27.75" customHeight="1" thickBot="1">
      <c r="A42" s="142" t="s">
        <v>23</v>
      </c>
      <c r="B42" s="143"/>
      <c r="C42" s="44">
        <f>C41/3*2</f>
        <v>0.1037108628939906</v>
      </c>
      <c r="D42" s="9"/>
      <c r="E42" s="142" t="s">
        <v>26</v>
      </c>
      <c r="F42" s="144"/>
      <c r="G42" s="44">
        <f>G41/3*2</f>
        <v>0.052463684016180824</v>
      </c>
      <c r="J42" s="11"/>
    </row>
    <row r="43" spans="1:10" s="1" customFormat="1" ht="9.75" customHeight="1">
      <c r="A43" s="13"/>
      <c r="B43" s="22"/>
      <c r="C43" s="22"/>
      <c r="D43" s="22"/>
      <c r="E43" s="22"/>
      <c r="F43" s="22"/>
      <c r="G43" s="22"/>
      <c r="J43" s="11"/>
    </row>
    <row r="44" spans="1:10" s="19" customFormat="1" ht="31.5" customHeight="1">
      <c r="A44" s="16" t="s">
        <v>10</v>
      </c>
      <c r="B44" s="17">
        <v>0.24</v>
      </c>
      <c r="C44" s="36">
        <f>C40*B44</f>
        <v>318314.39999999997</v>
      </c>
      <c r="D44" s="18"/>
      <c r="E44" s="16" t="s">
        <v>10</v>
      </c>
      <c r="F44" s="17">
        <v>0.24</v>
      </c>
      <c r="G44" s="36">
        <f>G40*F44</f>
        <v>318314.39999999997</v>
      </c>
      <c r="J44" s="11"/>
    </row>
    <row r="45" spans="1:10" s="1" customFormat="1" ht="18" customHeight="1">
      <c r="A45" s="140" t="s">
        <v>4</v>
      </c>
      <c r="B45" s="141"/>
      <c r="C45" s="37">
        <f>C40-C44</f>
        <v>1007995.6000000001</v>
      </c>
      <c r="D45" s="9"/>
      <c r="E45" s="140" t="s">
        <v>4</v>
      </c>
      <c r="F45" s="141"/>
      <c r="G45" s="37">
        <f>G40-G44</f>
        <v>1007995.6000000001</v>
      </c>
      <c r="J45" s="11"/>
    </row>
    <row r="46" spans="1:10" s="1" customFormat="1" ht="33" customHeight="1">
      <c r="A46" s="138" t="s">
        <v>38</v>
      </c>
      <c r="B46" s="139"/>
      <c r="C46" s="8">
        <f>C45*100%/C30</f>
        <v>0.11823038369914929</v>
      </c>
      <c r="D46" s="9"/>
      <c r="E46" s="138" t="s">
        <v>42</v>
      </c>
      <c r="F46" s="139"/>
      <c r="G46" s="8">
        <f>G45*100%/G30</f>
        <v>0.05980859977844615</v>
      </c>
      <c r="J46" s="11"/>
    </row>
    <row r="47" spans="1:10" s="1" customFormat="1" ht="32.25" customHeight="1">
      <c r="A47" s="138" t="s">
        <v>24</v>
      </c>
      <c r="B47" s="139"/>
      <c r="C47" s="8">
        <f>C46/3*2</f>
        <v>0.07882025579943286</v>
      </c>
      <c r="D47" s="9"/>
      <c r="E47" s="138" t="s">
        <v>27</v>
      </c>
      <c r="F47" s="139"/>
      <c r="G47" s="8">
        <f>G46/3*2</f>
        <v>0.03987239985229744</v>
      </c>
      <c r="J47" s="11"/>
    </row>
    <row r="48" spans="1:10" s="1" customFormat="1" ht="9.75" customHeight="1">
      <c r="A48" s="133"/>
      <c r="B48" s="134"/>
      <c r="C48" s="134"/>
      <c r="D48" s="134"/>
      <c r="E48" s="134"/>
      <c r="F48" s="134"/>
      <c r="G48" s="134"/>
      <c r="J48" s="11"/>
    </row>
    <row r="49" spans="1:10" s="1" customFormat="1" ht="51.75" customHeight="1">
      <c r="A49" s="131" t="s">
        <v>0</v>
      </c>
      <c r="B49" s="132"/>
      <c r="C49" s="132"/>
      <c r="D49" s="132"/>
      <c r="E49" s="132"/>
      <c r="F49" s="67"/>
      <c r="G49" s="38">
        <f>C11*3%</f>
        <v>545400</v>
      </c>
      <c r="J49" s="11"/>
    </row>
  </sheetData>
  <sheetProtection/>
  <mergeCells count="58">
    <mergeCell ref="A40:B40"/>
    <mergeCell ref="E32:G32"/>
    <mergeCell ref="E34:F34"/>
    <mergeCell ref="A34:B34"/>
    <mergeCell ref="A24:B24"/>
    <mergeCell ref="A25:B25"/>
    <mergeCell ref="E24:F24"/>
    <mergeCell ref="E25:F25"/>
    <mergeCell ref="E45:F45"/>
    <mergeCell ref="A42:B42"/>
    <mergeCell ref="A47:B47"/>
    <mergeCell ref="E42:F42"/>
    <mergeCell ref="E47:F47"/>
    <mergeCell ref="E12:F12"/>
    <mergeCell ref="A12:B12"/>
    <mergeCell ref="A17:B17"/>
    <mergeCell ref="A49:F49"/>
    <mergeCell ref="A48:G48"/>
    <mergeCell ref="A41:B41"/>
    <mergeCell ref="E41:F41"/>
    <mergeCell ref="E46:F46"/>
    <mergeCell ref="A45:B45"/>
    <mergeCell ref="A46:B46"/>
    <mergeCell ref="E20:F20"/>
    <mergeCell ref="A20:B20"/>
    <mergeCell ref="A21:B21"/>
    <mergeCell ref="E14:G14"/>
    <mergeCell ref="E21:F21"/>
    <mergeCell ref="A19:B19"/>
    <mergeCell ref="E18:F18"/>
    <mergeCell ref="E19:F19"/>
    <mergeCell ref="E40:F40"/>
    <mergeCell ref="A23:C23"/>
    <mergeCell ref="A13:G13"/>
    <mergeCell ref="A14:C14"/>
    <mergeCell ref="E23:G23"/>
    <mergeCell ref="A35:B35"/>
    <mergeCell ref="E35:F35"/>
    <mergeCell ref="A22:G22"/>
    <mergeCell ref="E17:F17"/>
    <mergeCell ref="A18:B18"/>
    <mergeCell ref="A1:G1"/>
    <mergeCell ref="A2:C2"/>
    <mergeCell ref="E2:G2"/>
    <mergeCell ref="A11:B11"/>
    <mergeCell ref="A7:B7"/>
    <mergeCell ref="E7:F7"/>
    <mergeCell ref="E11:F11"/>
    <mergeCell ref="A33:B33"/>
    <mergeCell ref="A32:C32"/>
    <mergeCell ref="E30:F30"/>
    <mergeCell ref="E26:F26"/>
    <mergeCell ref="A26:B26"/>
    <mergeCell ref="A29:B29"/>
    <mergeCell ref="E29:F29"/>
    <mergeCell ref="E33:F33"/>
    <mergeCell ref="A30:B30"/>
    <mergeCell ref="A31:G31"/>
  </mergeCells>
  <printOptions/>
  <pageMargins left="0.3937007874015748" right="0.3937007874015748" top="0.3937007874015748" bottom="0.3937007874015748" header="0" footer="0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2021-07-29T18:00:51Z</cp:lastPrinted>
  <dcterms:created xsi:type="dcterms:W3CDTF">1996-10-08T23:32:33Z</dcterms:created>
  <dcterms:modified xsi:type="dcterms:W3CDTF">2021-07-29T18:39:35Z</dcterms:modified>
  <cp:category/>
  <cp:version/>
  <cp:contentType/>
  <cp:contentStatus/>
</cp:coreProperties>
</file>