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<sst xmlns="http://schemas.openxmlformats.org/spreadsheetml/2006/main" count="45" uniqueCount="36">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</sst>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589000</v>
      </c>
      <c r="D3" s="3"/>
      <c r="E3" s="74" t="str">
        <f>A3</f>
        <v>Цена объекта (текущая)</v>
      </c>
      <c r="F3" s="56"/>
      <c r="G3" s="48">
        <f>C3</f>
        <v>589000</v>
      </c>
      <c r="J3" s="11"/>
    </row>
    <row r="4" spans="1:10" s="1" customFormat="1" ht="18" customHeight="1">
      <c r="A4" s="72" t="s">
        <v>29</v>
      </c>
      <c r="B4" s="73"/>
      <c r="C4" s="32">
        <v>900000</v>
      </c>
      <c r="D4" s="3"/>
      <c r="E4" s="82" t="str">
        <f>A4</f>
        <v>Прогнозируемая стоимость через два года </v>
      </c>
      <c r="F4" s="83"/>
      <c r="G4" s="48">
        <f>C4</f>
        <v>900000</v>
      </c>
      <c r="J4" s="11"/>
    </row>
    <row r="5" spans="1:10" s="1" customFormat="1" ht="18" customHeight="1">
      <c r="A5" s="85" t="s">
        <v>2</v>
      </c>
      <c r="B5" s="86"/>
      <c r="C5" s="33">
        <f>C4-C3</f>
        <v>311000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311000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235600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235600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23560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23560</v>
      </c>
      <c r="J9" s="11"/>
    </row>
    <row r="10" spans="1:10" s="1" customFormat="1" ht="18" customHeight="1">
      <c r="A10" s="78" t="s">
        <v>11</v>
      </c>
      <c r="B10" s="79"/>
      <c r="C10" s="36">
        <f>SUM(C8:C9)</f>
        <v>259160</v>
      </c>
      <c r="D10" s="16"/>
      <c r="E10" s="94" t="str">
        <f>A10</f>
        <v>ИТОГО вложения 40% + 10%НДС </v>
      </c>
      <c r="F10" s="95"/>
      <c r="G10" s="47">
        <f>SUM(G8:G9)</f>
        <v>259160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0.6831108195709215</v>
      </c>
      <c r="D11" s="9"/>
      <c r="E11" s="80" t="s">
        <v>31</v>
      </c>
      <c r="F11" s="81"/>
      <c r="G11" s="24">
        <f>G28*100%/G10</f>
        <v>0.6831108195709215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0.34155540978546073</v>
      </c>
      <c r="D12" s="9"/>
      <c r="E12" s="102" t="s">
        <v>25</v>
      </c>
      <c r="F12" s="103"/>
      <c r="G12" s="30">
        <f>G11/2</f>
        <v>0.34155540978546073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235600</v>
      </c>
      <c r="D15" s="9"/>
      <c r="E15" s="21" t="s">
        <v>10</v>
      </c>
      <c r="F15" s="5">
        <v>1</v>
      </c>
      <c r="G15" s="37">
        <f>G3</f>
        <v>589000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58900</v>
      </c>
      <c r="D16" s="9"/>
      <c r="E16" s="21" t="s">
        <v>5</v>
      </c>
      <c r="F16" s="5">
        <v>0.1</v>
      </c>
      <c r="G16" s="37">
        <f>G3*F16</f>
        <v>58900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20615.000000000004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20615.000000000004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54450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54450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369565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722965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900000</v>
      </c>
      <c r="D22" s="9"/>
      <c r="E22" s="60" t="str">
        <f>A22</f>
        <v>Прогнозируемая стоимость через два года </v>
      </c>
      <c r="F22" s="61"/>
      <c r="G22" s="37">
        <f>G4</f>
        <v>900000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54450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54450</v>
      </c>
      <c r="J24" s="11"/>
    </row>
    <row r="25" spans="1:10" s="1" customFormat="1" ht="18" customHeight="1">
      <c r="A25" s="60" t="s">
        <v>0</v>
      </c>
      <c r="B25" s="124"/>
      <c r="C25" s="37">
        <f>C3</f>
        <v>589000</v>
      </c>
      <c r="D25" s="9"/>
      <c r="E25" s="60" t="str">
        <f>A25</f>
        <v>Цена объекта (текущая)</v>
      </c>
      <c r="F25" s="61"/>
      <c r="G25" s="37">
        <f>G3</f>
        <v>589000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58900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58900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20615.000000000004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20615.000000000004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177035</v>
      </c>
      <c r="D28" s="9"/>
      <c r="E28" s="122" t="s">
        <v>8</v>
      </c>
      <c r="F28" s="123"/>
      <c r="G28" s="42">
        <f>G22-G24-G25-G26-G27</f>
        <v>177035</v>
      </c>
      <c r="J28" s="11"/>
    </row>
    <row r="29" spans="1:10" s="1" customFormat="1" ht="46.5" customHeight="1">
      <c r="A29" s="109" t="s">
        <v>32</v>
      </c>
      <c r="B29" s="110"/>
      <c r="C29" s="26">
        <f>C28*100%/C19</f>
        <v>0.4790361641389201</v>
      </c>
      <c r="D29" s="9"/>
      <c r="E29" s="109" t="s">
        <v>33</v>
      </c>
      <c r="F29" s="111"/>
      <c r="G29" s="26">
        <f>G28*100%/G19</f>
        <v>0.2448735415960662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0.23951808206946004</v>
      </c>
      <c r="D30" s="15"/>
      <c r="E30" s="118" t="s">
        <v>26</v>
      </c>
      <c r="F30" s="119"/>
      <c r="G30" s="24">
        <f>G29/2</f>
        <v>0.1224367707980331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42488.4</v>
      </c>
      <c r="D32" s="19"/>
      <c r="E32" s="17" t="s">
        <v>20</v>
      </c>
      <c r="F32" s="18">
        <v>0.24</v>
      </c>
      <c r="G32" s="43">
        <f>G28*F32</f>
        <v>42488.4</v>
      </c>
      <c r="J32" s="11"/>
    </row>
    <row r="33" spans="1:10" s="1" customFormat="1" ht="18" customHeight="1">
      <c r="A33" s="114" t="s">
        <v>9</v>
      </c>
      <c r="B33" s="115"/>
      <c r="C33" s="44">
        <f>C28-C32</f>
        <v>134546.6</v>
      </c>
      <c r="D33" s="9"/>
      <c r="E33" s="114" t="s">
        <v>9</v>
      </c>
      <c r="F33" s="115"/>
      <c r="G33" s="44">
        <f>G28-G32</f>
        <v>134546.6</v>
      </c>
      <c r="J33" s="11"/>
    </row>
    <row r="34" spans="1:10" s="1" customFormat="1" ht="42" customHeight="1">
      <c r="A34" s="112" t="s">
        <v>34</v>
      </c>
      <c r="B34" s="113"/>
      <c r="C34" s="8">
        <f>C33*100%/C19</f>
        <v>0.36406748474557926</v>
      </c>
      <c r="D34" s="9"/>
      <c r="E34" s="112" t="s">
        <v>35</v>
      </c>
      <c r="F34" s="113"/>
      <c r="G34" s="8">
        <f>G33*100%/G19</f>
        <v>0.18610389161301033</v>
      </c>
      <c r="J34" s="11"/>
    </row>
    <row r="35" spans="1:10" s="1" customFormat="1" ht="42" customHeight="1">
      <c r="A35" s="112" t="s">
        <v>28</v>
      </c>
      <c r="B35" s="113"/>
      <c r="C35" s="8">
        <f>C34/2</f>
        <v>0.18203374237278963</v>
      </c>
      <c r="D35" s="9"/>
      <c r="E35" s="112" t="s">
        <v>27</v>
      </c>
      <c r="F35" s="113"/>
      <c r="G35" s="8">
        <f>G34/2</f>
        <v>0.09305194580650517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27000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2021-03-13T18:56:55Z</dcterms:modified>
  <cp:category/>
  <cp:version/>
  <cp:contentType/>
  <cp:contentStatus/>
</cp:coreProperties>
</file>