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'Лист1'!$A$1:$G$37</definedName>
  </definedNames>
  <calcPr fullCalcOnLoad="1"/>
</workbook>
</file>

<file path=xl/sharedStrings.xml><?xml version="1.0" encoding="utf-8"?>
<sst xmlns="http://schemas.openxmlformats.org/spreadsheetml/2006/main" count="45" uniqueCount="36">
  <si>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</si>
  <si>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</si>
  <si>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</si>
  <si>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</si>
  <si>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</si>
  <si>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</si>
  <si>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</si>
  <si>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</si>
  <si>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</si>
  <si>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</si>
  <si>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</si>
  <si>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</si>
  <si>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</si>
  <si>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</si>
  <si>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</si>
  <si>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</si>
  <si>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</si>
  <si>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</si>
  <si>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</si>
  <si>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</si>
  <si>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</si>
  <si>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РАСЧЁТ РЕНТАБЕЛЬНОСТИ ОТ КАПИТАЛИЗАЦИИ НА ВЛОЖЕНИЯ (ПЕРЕПРОДАЖА ЧЕРЕЗ АГЕНТСТВО)</t>
  </si>
  <si>
    <t>Комиссия агентства за перепродажу 5%+21%НДС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</si>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</sst>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3" fillId="0" borderId="24" xfId="0" applyNumberFormat="1" applyFont="1" applyFill="1" applyBorder="1" applyAlignment="1">
      <alignment vertical="center"/>
    </xf>
    <xf numFmtId="9" fontId="2" fillId="4" borderId="25" xfId="0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left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7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8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2" fillId="4" borderId="21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2" xfId="0" applyNumberFormat="1" applyFont="1" applyFill="1" applyBorder="1" applyAlignment="1">
      <alignment vertical="center" wrapText="1"/>
    </xf>
    <xf numFmtId="195" fontId="5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2" fillId="4" borderId="33" xfId="0" applyNumberFormat="1" applyFont="1" applyFill="1" applyBorder="1" applyAlignment="1">
      <alignment vertical="center"/>
    </xf>
    <xf numFmtId="195" fontId="3" fillId="0" borderId="33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7" xfId="0" applyNumberFormat="1" applyFont="1" applyFill="1" applyBorder="1" applyAlignment="1">
      <alignment vertical="center"/>
    </xf>
    <xf numFmtId="49" fontId="2" fillId="4" borderId="34" xfId="0" applyNumberFormat="1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49" fontId="2" fillId="4" borderId="36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49" fontId="2" fillId="4" borderId="38" xfId="0" applyNumberFormat="1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49" fontId="3" fillId="4" borderId="40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0" fontId="2" fillId="4" borderId="41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49" fontId="5" fillId="4" borderId="38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49" fontId="1" fillId="4" borderId="43" xfId="0" applyNumberFormat="1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49" fontId="2" fillId="4" borderId="48" xfId="0" applyNumberFormat="1" applyFont="1" applyFill="1" applyBorder="1" applyAlignment="1">
      <alignment vertical="center"/>
    </xf>
    <xf numFmtId="49" fontId="4" fillId="4" borderId="49" xfId="0" applyNumberFormat="1" applyFont="1" applyFill="1" applyBorder="1" applyAlignment="1">
      <alignment vertical="center" wrapText="1"/>
    </xf>
    <xf numFmtId="0" fontId="2" fillId="4" borderId="50" xfId="0" applyNumberFormat="1" applyFont="1" applyFill="1" applyBorder="1" applyAlignment="1">
      <alignment vertical="center" wrapText="1"/>
    </xf>
    <xf numFmtId="0" fontId="2" fillId="4" borderId="51" xfId="0" applyNumberFormat="1" applyFont="1" applyFill="1" applyBorder="1" applyAlignment="1">
      <alignment vertical="center" wrapText="1"/>
    </xf>
    <xf numFmtId="49" fontId="3" fillId="0" borderId="52" xfId="0" applyNumberFormat="1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vertical="center"/>
    </xf>
    <xf numFmtId="0" fontId="2" fillId="4" borderId="47" xfId="0" applyNumberFormat="1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9" fontId="4" fillId="0" borderId="56" xfId="0" applyNumberFormat="1" applyFont="1" applyFill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49" fontId="4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0" fontId="2" fillId="4" borderId="61" xfId="0" applyNumberFormat="1" applyFont="1" applyFill="1" applyBorder="1" applyAlignment="1">
      <alignment vertical="center"/>
    </xf>
    <xf numFmtId="0" fontId="3" fillId="4" borderId="26" xfId="0" applyNumberFormat="1" applyFont="1" applyFill="1" applyBorder="1" applyAlignment="1">
      <alignment horizontal="left" vertical="center"/>
    </xf>
    <xf numFmtId="49" fontId="3" fillId="4" borderId="62" xfId="0" applyNumberFormat="1" applyFont="1" applyFill="1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49" fontId="3" fillId="4" borderId="64" xfId="0" applyNumberFormat="1" applyFont="1" applyFill="1" applyBorder="1" applyAlignment="1">
      <alignment horizontal="left" vertical="center" wrapText="1"/>
    </xf>
    <xf numFmtId="49" fontId="3" fillId="4" borderId="65" xfId="0" applyNumberFormat="1" applyFont="1" applyFill="1" applyBorder="1" applyAlignment="1">
      <alignment horizontal="left" vertical="center" wrapText="1"/>
    </xf>
    <xf numFmtId="49" fontId="3" fillId="4" borderId="53" xfId="0" applyNumberFormat="1" applyFont="1" applyFill="1" applyBorder="1" applyAlignment="1">
      <alignment horizontal="left" vertical="center" wrapText="1"/>
    </xf>
    <xf numFmtId="49" fontId="3" fillId="4" borderId="39" xfId="0" applyNumberFormat="1" applyFont="1" applyFill="1" applyBorder="1" applyAlignment="1">
      <alignment horizontal="left" vertical="center" wrapText="1"/>
    </xf>
    <xf numFmtId="0" fontId="2" fillId="4" borderId="60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3" fillId="4" borderId="66" xfId="0" applyNumberFormat="1" applyFont="1" applyFill="1" applyBorder="1" applyAlignment="1">
      <alignment horizontal="left" vertical="center" wrapText="1"/>
    </xf>
    <xf numFmtId="49" fontId="3" fillId="4" borderId="67" xfId="0" applyNumberFormat="1" applyFont="1" applyFill="1" applyBorder="1" applyAlignment="1">
      <alignment horizontal="left" vertical="center" wrapText="1"/>
    </xf>
    <xf numFmtId="0" fontId="2" fillId="4" borderId="48" xfId="0" applyNumberFormat="1" applyFont="1" applyFill="1" applyBorder="1" applyAlignment="1">
      <alignment vertical="center" wrapText="1"/>
    </xf>
    <xf numFmtId="0" fontId="2" fillId="4" borderId="42" xfId="0" applyNumberFormat="1" applyFont="1" applyFill="1" applyBorder="1" applyAlignment="1">
      <alignment vertical="center" wrapText="1"/>
    </xf>
    <xf numFmtId="0" fontId="2" fillId="4" borderId="39" xfId="0" applyNumberFormat="1" applyFont="1" applyFill="1" applyBorder="1" applyAlignment="1">
      <alignment vertical="center" wrapText="1"/>
    </xf>
    <xf numFmtId="49" fontId="2" fillId="4" borderId="68" xfId="0" applyNumberFormat="1" applyFont="1" applyFill="1" applyBorder="1" applyAlignment="1">
      <alignment horizontal="left" vertical="center" wrapText="1"/>
    </xf>
    <xf numFmtId="0" fontId="2" fillId="0" borderId="68" xfId="0" applyFont="1" applyBorder="1" applyAlignment="1">
      <alignment vertical="center"/>
    </xf>
    <xf numFmtId="49" fontId="3" fillId="4" borderId="62" xfId="0" applyNumberFormat="1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3" xfId="0" applyFont="1" applyBorder="1" applyAlignment="1">
      <alignment vertical="center" wrapText="1"/>
    </xf>
    <xf numFmtId="49" fontId="2" fillId="4" borderId="69" xfId="0" applyNumberFormat="1" applyFont="1" applyFill="1" applyBorder="1" applyAlignment="1">
      <alignment horizontal="left" vertical="center" wrapText="1"/>
    </xf>
    <xf numFmtId="0" fontId="2" fillId="0" borderId="70" xfId="0" applyFont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49" fontId="3" fillId="0" borderId="54" xfId="0" applyNumberFormat="1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49" fontId="3" fillId="4" borderId="54" xfId="0" applyNumberFormat="1" applyFont="1" applyFill="1" applyBorder="1" applyAlignment="1">
      <alignment vertical="center" wrapText="1"/>
    </xf>
    <xf numFmtId="0" fontId="3" fillId="4" borderId="55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4" borderId="51" xfId="0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horizontal="right" vertical="center"/>
    </xf>
    <xf numFmtId="0" fontId="5" fillId="4" borderId="53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C3" sqref="C3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65" t="s">
        <v>21</v>
      </c>
      <c r="B1" s="66"/>
      <c r="C1" s="66"/>
      <c r="D1" s="66"/>
      <c r="E1" s="66"/>
      <c r="F1" s="66"/>
      <c r="G1" s="67"/>
      <c r="J1" s="10"/>
    </row>
    <row r="2" spans="1:10" s="1" customFormat="1" ht="19.5" customHeight="1">
      <c r="A2" s="68" t="s">
        <v>16</v>
      </c>
      <c r="B2" s="69"/>
      <c r="C2" s="70"/>
      <c r="D2" s="2"/>
      <c r="E2" s="68" t="s">
        <v>17</v>
      </c>
      <c r="F2" s="69"/>
      <c r="G2" s="70"/>
      <c r="J2" s="10"/>
    </row>
    <row r="3" spans="1:10" s="1" customFormat="1" ht="18" customHeight="1">
      <c r="A3" s="71" t="s">
        <v>0</v>
      </c>
      <c r="B3" s="72"/>
      <c r="C3" s="32">
        <v>173000</v>
      </c>
      <c r="D3" s="3"/>
      <c r="E3" s="73" t="str">
        <f>A3</f>
        <v>Цена объекта (текущая)</v>
      </c>
      <c r="F3" s="55"/>
      <c r="G3" s="48">
        <f>C3</f>
        <v>173000</v>
      </c>
      <c r="J3" s="11"/>
    </row>
    <row r="4" spans="1:10" s="1" customFormat="1" ht="18" customHeight="1">
      <c r="A4" s="71" t="s">
        <v>29</v>
      </c>
      <c r="B4" s="72"/>
      <c r="C4" s="32">
        <v>273000</v>
      </c>
      <c r="D4" s="3"/>
      <c r="E4" s="81" t="str">
        <f>A4</f>
        <v>Прогнозируемая стоимость через два года </v>
      </c>
      <c r="F4" s="82"/>
      <c r="G4" s="48">
        <f>C4</f>
        <v>273000</v>
      </c>
      <c r="J4" s="11"/>
    </row>
    <row r="5" spans="1:10" s="1" customFormat="1" ht="18" customHeight="1">
      <c r="A5" s="84" t="s">
        <v>2</v>
      </c>
      <c r="B5" s="85"/>
      <c r="C5" s="33">
        <f>C4-C3</f>
        <v>100000</v>
      </c>
      <c r="D5" s="3"/>
      <c r="E5" s="73" t="str">
        <f>A5</f>
        <v>Разница между ценой покупки и ценой продажи</v>
      </c>
      <c r="F5" s="83"/>
      <c r="G5" s="49">
        <f>G4-G3</f>
        <v>100000</v>
      </c>
      <c r="J5" s="11"/>
    </row>
    <row r="6" spans="1:10" s="1" customFormat="1" ht="9.75" customHeight="1" thickBot="1">
      <c r="A6" s="61"/>
      <c r="B6" s="61"/>
      <c r="C6" s="61"/>
      <c r="D6" s="62"/>
      <c r="E6" s="61"/>
      <c r="F6" s="61"/>
      <c r="G6" s="61"/>
      <c r="J6" s="11"/>
    </row>
    <row r="7" spans="1:10" s="1" customFormat="1" ht="51" customHeight="1" thickTop="1">
      <c r="A7" s="86" t="s">
        <v>15</v>
      </c>
      <c r="B7" s="87"/>
      <c r="C7" s="88"/>
      <c r="D7" s="9"/>
      <c r="E7" s="74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5"/>
      <c r="G7" s="76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69200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69200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6920</v>
      </c>
      <c r="D9" s="9"/>
      <c r="E9" s="21" t="str">
        <f>A9</f>
        <v>НДС на 40% от цены объекта</v>
      </c>
      <c r="F9" s="5">
        <f>B9</f>
        <v>0.1</v>
      </c>
      <c r="G9" s="41">
        <f>G8*F9</f>
        <v>6920</v>
      </c>
      <c r="J9" s="11"/>
    </row>
    <row r="10" spans="1:10" s="1" customFormat="1" ht="18" customHeight="1">
      <c r="A10" s="77" t="s">
        <v>11</v>
      </c>
      <c r="B10" s="78"/>
      <c r="C10" s="36">
        <f>SUM(C8:C9)</f>
        <v>76120</v>
      </c>
      <c r="D10" s="16"/>
      <c r="E10" s="93" t="str">
        <f>A10</f>
        <v>ИТОГО вложения 40% + 10%НДС </v>
      </c>
      <c r="F10" s="94"/>
      <c r="G10" s="47">
        <f>SUM(G8:G9)</f>
        <v>76120</v>
      </c>
      <c r="I10" s="7"/>
      <c r="J10" s="11"/>
    </row>
    <row r="11" spans="1:10" s="1" customFormat="1" ht="57" customHeight="1" thickBot="1">
      <c r="A11" s="97" t="s">
        <v>30</v>
      </c>
      <c r="B11" s="98"/>
      <c r="C11" s="28">
        <f>C28*100%/C10</f>
        <v>0.7785535995796111</v>
      </c>
      <c r="D11" s="9"/>
      <c r="E11" s="79" t="s">
        <v>31</v>
      </c>
      <c r="F11" s="80"/>
      <c r="G11" s="24">
        <f>G28*100%/G10</f>
        <v>0.7785535995796111</v>
      </c>
      <c r="I11" s="7"/>
      <c r="J11" s="11"/>
    </row>
    <row r="12" spans="1:10" s="1" customFormat="1" ht="57" customHeight="1" thickBot="1">
      <c r="A12" s="95" t="s">
        <v>23</v>
      </c>
      <c r="B12" s="96"/>
      <c r="C12" s="27">
        <f>C11/2</f>
        <v>0.38927679978980556</v>
      </c>
      <c r="D12" s="9"/>
      <c r="E12" s="101" t="s">
        <v>25</v>
      </c>
      <c r="F12" s="102"/>
      <c r="G12" s="29">
        <f>G11/2</f>
        <v>0.38927679978980556</v>
      </c>
      <c r="I12" s="7"/>
      <c r="J12" s="11"/>
    </row>
    <row r="13" spans="1:10" s="1" customFormat="1" ht="9.75" customHeight="1" thickBot="1" thickTop="1">
      <c r="A13" s="57"/>
      <c r="B13" s="62"/>
      <c r="C13" s="62"/>
      <c r="D13" s="62"/>
      <c r="E13" s="62"/>
      <c r="F13" s="62"/>
      <c r="G13" s="62"/>
      <c r="J13" s="11"/>
    </row>
    <row r="14" spans="1:10" s="1" customFormat="1" ht="18" customHeight="1">
      <c r="A14" s="89" t="s">
        <v>19</v>
      </c>
      <c r="B14" s="99"/>
      <c r="C14" s="100"/>
      <c r="D14" s="9"/>
      <c r="E14" s="89" t="s">
        <v>18</v>
      </c>
      <c r="F14" s="90"/>
      <c r="G14" s="91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69200</v>
      </c>
      <c r="D15" s="9"/>
      <c r="E15" s="21" t="s">
        <v>10</v>
      </c>
      <c r="F15" s="5">
        <v>1</v>
      </c>
      <c r="G15" s="37">
        <f>G3</f>
        <v>173000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17300</v>
      </c>
      <c r="D16" s="9"/>
      <c r="E16" s="21" t="s">
        <v>5</v>
      </c>
      <c r="F16" s="5">
        <v>0.1</v>
      </c>
      <c r="G16" s="37">
        <f>G3*F16</f>
        <v>17300</v>
      </c>
      <c r="J16" s="11"/>
    </row>
    <row r="17" spans="1:10" s="1" customFormat="1" ht="18" customHeight="1">
      <c r="A17" s="21" t="s">
        <v>6</v>
      </c>
      <c r="B17" s="5">
        <v>0.04</v>
      </c>
      <c r="C17" s="38">
        <f>C3*B17</f>
        <v>6920</v>
      </c>
      <c r="D17" s="9"/>
      <c r="E17" s="25" t="str">
        <f>A17</f>
        <v>Налоги и расходы на оформление сделки</v>
      </c>
      <c r="F17" s="30">
        <v>0.04</v>
      </c>
      <c r="G17" s="38">
        <f>G3*F17</f>
        <v>6920</v>
      </c>
      <c r="J17" s="11"/>
    </row>
    <row r="18" spans="1:10" s="1" customFormat="1" ht="18" customHeight="1">
      <c r="A18" s="50" t="s">
        <v>22</v>
      </c>
      <c r="B18" s="51"/>
      <c r="C18" s="39">
        <f>C4*5%+((C4*5%)*21%)</f>
        <v>16516.5</v>
      </c>
      <c r="D18" s="9"/>
      <c r="E18" s="52" t="str">
        <f>A18</f>
        <v>Комиссия агентства за перепродажу 5%+21%НДС</v>
      </c>
      <c r="F18" s="53"/>
      <c r="G18" s="46">
        <f>C4*5%+(G4*5%*21%)</f>
        <v>16516.5</v>
      </c>
      <c r="J18" s="11"/>
    </row>
    <row r="19" spans="1:10" s="1" customFormat="1" ht="18" customHeight="1" thickBot="1">
      <c r="A19" s="56" t="s">
        <v>12</v>
      </c>
      <c r="B19" s="31"/>
      <c r="C19" s="40">
        <f>SUM(C15:C18)</f>
        <v>109936.5</v>
      </c>
      <c r="D19" s="9"/>
      <c r="E19" s="56" t="str">
        <f>A19</f>
        <v>ИТОГО СУММА РАСХОДОВ - ИНВЕСТИЦИЙ НА ПОКУПКУ  </v>
      </c>
      <c r="F19" s="92"/>
      <c r="G19" s="40">
        <f>SUM(G15:G18)</f>
        <v>213736.5</v>
      </c>
      <c r="J19" s="11"/>
    </row>
    <row r="20" spans="1:10" s="1" customFormat="1" ht="9.75" customHeight="1" thickBot="1">
      <c r="A20" s="57"/>
      <c r="B20" s="58"/>
      <c r="C20" s="58"/>
      <c r="D20" s="58"/>
      <c r="E20" s="58"/>
      <c r="F20" s="58"/>
      <c r="G20" s="58"/>
      <c r="J20" s="11"/>
    </row>
    <row r="21" spans="1:10" s="1" customFormat="1" ht="33.75" customHeight="1">
      <c r="A21" s="74" t="s">
        <v>13</v>
      </c>
      <c r="B21" s="119"/>
      <c r="C21" s="120"/>
      <c r="D21" s="9"/>
      <c r="E21" s="74" t="s">
        <v>14</v>
      </c>
      <c r="F21" s="75"/>
      <c r="G21" s="76"/>
      <c r="J21" s="11"/>
    </row>
    <row r="22" spans="1:10" s="1" customFormat="1" ht="18" customHeight="1">
      <c r="A22" s="59" t="str">
        <f>A4</f>
        <v>Прогнозируемая стоимость через два года </v>
      </c>
      <c r="B22" s="60"/>
      <c r="C22" s="37">
        <f>C4</f>
        <v>273000</v>
      </c>
      <c r="D22" s="9"/>
      <c r="E22" s="59" t="str">
        <f>A22</f>
        <v>Прогнозируемая стоимость через два года </v>
      </c>
      <c r="F22" s="60"/>
      <c r="G22" s="37">
        <f>G4</f>
        <v>273000</v>
      </c>
      <c r="J22" s="11"/>
    </row>
    <row r="23" spans="1:10" s="1" customFormat="1" ht="9.75" customHeight="1">
      <c r="A23" s="63"/>
      <c r="B23" s="64"/>
      <c r="C23" s="22" t="s">
        <v>4</v>
      </c>
      <c r="D23" s="9"/>
      <c r="E23" s="63"/>
      <c r="F23" s="64"/>
      <c r="G23" s="22" t="s">
        <v>4</v>
      </c>
      <c r="J23" s="11"/>
    </row>
    <row r="24" spans="1:10" s="1" customFormat="1" ht="18" customHeight="1">
      <c r="A24" s="54" t="s">
        <v>22</v>
      </c>
      <c r="B24" s="55"/>
      <c r="C24" s="37">
        <f>C4*5%+(C4*5%*21%)</f>
        <v>16516.5</v>
      </c>
      <c r="D24" s="9"/>
      <c r="E24" s="54" t="str">
        <f>A24</f>
        <v>Комиссия агентства за перепродажу 5%+21%НДС</v>
      </c>
      <c r="F24" s="55"/>
      <c r="G24" s="37">
        <f>C4*5%+(C4*5%*21%)</f>
        <v>16516.5</v>
      </c>
      <c r="J24" s="11"/>
    </row>
    <row r="25" spans="1:10" s="1" customFormat="1" ht="18" customHeight="1">
      <c r="A25" s="59" t="s">
        <v>0</v>
      </c>
      <c r="B25" s="123"/>
      <c r="C25" s="37">
        <f>C3</f>
        <v>173000</v>
      </c>
      <c r="D25" s="9"/>
      <c r="E25" s="59" t="str">
        <f>A25</f>
        <v>Цена объекта (текущая)</v>
      </c>
      <c r="F25" s="60"/>
      <c r="G25" s="37">
        <f>G3</f>
        <v>173000</v>
      </c>
      <c r="J25" s="11"/>
    </row>
    <row r="26" spans="1:10" s="1" customFormat="1" ht="18" customHeight="1">
      <c r="A26" s="21" t="s">
        <v>5</v>
      </c>
      <c r="B26" s="5">
        <v>0.1</v>
      </c>
      <c r="C26" s="37">
        <f>C3*B26</f>
        <v>17300</v>
      </c>
      <c r="D26" s="9"/>
      <c r="E26" s="21" t="str">
        <f>A26</f>
        <v>НДС на всю цену объекта</v>
      </c>
      <c r="F26" s="5">
        <f>B26</f>
        <v>0.1</v>
      </c>
      <c r="G26" s="37">
        <f>G3*F26</f>
        <v>17300</v>
      </c>
      <c r="J26" s="11"/>
    </row>
    <row r="27" spans="1:10" s="1" customFormat="1" ht="18" customHeight="1">
      <c r="A27" s="21" t="str">
        <f>A17</f>
        <v>Налоги и расходы на оформление сделки</v>
      </c>
      <c r="B27" s="5">
        <v>0.04</v>
      </c>
      <c r="C27" s="41">
        <f>C3*B27</f>
        <v>6920</v>
      </c>
      <c r="D27" s="9"/>
      <c r="E27" s="21" t="str">
        <f>E17</f>
        <v>Налоги и расходы на оформление сделки</v>
      </c>
      <c r="F27" s="5">
        <v>0.04</v>
      </c>
      <c r="G27" s="41">
        <f>G3*F27</f>
        <v>6920</v>
      </c>
      <c r="J27" s="11"/>
    </row>
    <row r="28" spans="1:10" s="1" customFormat="1" ht="18" customHeight="1">
      <c r="A28" s="121" t="s">
        <v>8</v>
      </c>
      <c r="B28" s="122"/>
      <c r="C28" s="42">
        <f>C22-C24-C25-C26-C27</f>
        <v>59263.5</v>
      </c>
      <c r="D28" s="9"/>
      <c r="E28" s="121" t="s">
        <v>8</v>
      </c>
      <c r="F28" s="122"/>
      <c r="G28" s="42">
        <f>G22-G24-G25-G26-G27</f>
        <v>59263.5</v>
      </c>
      <c r="J28" s="11"/>
    </row>
    <row r="29" spans="1:10" s="1" customFormat="1" ht="46.5" customHeight="1">
      <c r="A29" s="108" t="s">
        <v>32</v>
      </c>
      <c r="B29" s="109"/>
      <c r="C29" s="26">
        <f>C28*100%/C19</f>
        <v>0.5390702814806729</v>
      </c>
      <c r="D29" s="9"/>
      <c r="E29" s="108" t="s">
        <v>33</v>
      </c>
      <c r="F29" s="110"/>
      <c r="G29" s="26">
        <f>G28*100%/G19</f>
        <v>0.27727365237102697</v>
      </c>
      <c r="J29" s="11"/>
    </row>
    <row r="30" spans="1:10" s="1" customFormat="1" ht="44.25" customHeight="1" thickBot="1">
      <c r="A30" s="115" t="s">
        <v>24</v>
      </c>
      <c r="B30" s="116"/>
      <c r="C30" s="24">
        <f>C29/2</f>
        <v>0.26953514074033647</v>
      </c>
      <c r="D30" s="15"/>
      <c r="E30" s="117" t="s">
        <v>26</v>
      </c>
      <c r="F30" s="118"/>
      <c r="G30" s="24">
        <f>G29/2</f>
        <v>0.13863682618551348</v>
      </c>
      <c r="J30" s="11"/>
    </row>
    <row r="31" spans="1:10" s="1" customFormat="1" ht="9.75" customHeight="1">
      <c r="A31" s="13"/>
      <c r="B31" s="23"/>
      <c r="C31" s="23"/>
      <c r="D31" s="23"/>
      <c r="E31" s="23"/>
      <c r="F31" s="23"/>
      <c r="G31" s="23"/>
      <c r="J31" s="11"/>
    </row>
    <row r="32" spans="1:10" s="20" customFormat="1" ht="31.5" customHeight="1">
      <c r="A32" s="17" t="s">
        <v>20</v>
      </c>
      <c r="B32" s="18">
        <v>0.24</v>
      </c>
      <c r="C32" s="43">
        <f>C28*B32</f>
        <v>14223.24</v>
      </c>
      <c r="D32" s="19"/>
      <c r="E32" s="17" t="s">
        <v>20</v>
      </c>
      <c r="F32" s="18">
        <v>0.24</v>
      </c>
      <c r="G32" s="43">
        <f>G28*F32</f>
        <v>14223.24</v>
      </c>
      <c r="J32" s="11"/>
    </row>
    <row r="33" spans="1:10" s="1" customFormat="1" ht="18" customHeight="1">
      <c r="A33" s="113" t="s">
        <v>9</v>
      </c>
      <c r="B33" s="114"/>
      <c r="C33" s="44">
        <f>C28-C32</f>
        <v>45040.26</v>
      </c>
      <c r="D33" s="9"/>
      <c r="E33" s="113" t="s">
        <v>9</v>
      </c>
      <c r="F33" s="114"/>
      <c r="G33" s="44">
        <f>G28-G32</f>
        <v>45040.26</v>
      </c>
      <c r="J33" s="11"/>
    </row>
    <row r="34" spans="1:10" s="1" customFormat="1" ht="42" customHeight="1">
      <c r="A34" s="111" t="s">
        <v>34</v>
      </c>
      <c r="B34" s="112"/>
      <c r="C34" s="8">
        <f>C33*100%/C19</f>
        <v>0.40969341392531144</v>
      </c>
      <c r="D34" s="9"/>
      <c r="E34" s="111" t="s">
        <v>35</v>
      </c>
      <c r="F34" s="112"/>
      <c r="G34" s="8">
        <f>G33*100%/G19</f>
        <v>0.2107279758019805</v>
      </c>
      <c r="J34" s="11"/>
    </row>
    <row r="35" spans="1:10" s="1" customFormat="1" ht="42" customHeight="1">
      <c r="A35" s="111" t="s">
        <v>28</v>
      </c>
      <c r="B35" s="112"/>
      <c r="C35" s="8">
        <f>C34/2</f>
        <v>0.20484670696265572</v>
      </c>
      <c r="D35" s="9"/>
      <c r="E35" s="111" t="s">
        <v>27</v>
      </c>
      <c r="F35" s="112"/>
      <c r="G35" s="8">
        <f>G34/2</f>
        <v>0.10536398790099025</v>
      </c>
      <c r="J35" s="11"/>
    </row>
    <row r="36" spans="1:10" s="1" customFormat="1" ht="9.75" customHeight="1">
      <c r="A36" s="106"/>
      <c r="B36" s="107"/>
      <c r="C36" s="107"/>
      <c r="D36" s="107"/>
      <c r="E36" s="107"/>
      <c r="F36" s="107"/>
      <c r="G36" s="107"/>
      <c r="J36" s="11"/>
    </row>
    <row r="37" spans="1:10" s="1" customFormat="1" ht="51.75" customHeight="1">
      <c r="A37" s="103" t="s">
        <v>3</v>
      </c>
      <c r="B37" s="104"/>
      <c r="C37" s="104"/>
      <c r="D37" s="104"/>
      <c r="E37" s="104"/>
      <c r="F37" s="105"/>
      <c r="G37" s="45">
        <f>C4*3%</f>
        <v>8190</v>
      </c>
      <c r="J37" s="11"/>
    </row>
  </sheetData>
  <sheetProtection/>
  <mergeCells count="50">
    <mergeCell ref="A35:B35"/>
    <mergeCell ref="A21:C21"/>
    <mergeCell ref="E25:F25"/>
    <mergeCell ref="E33:F33"/>
    <mergeCell ref="A28:B28"/>
    <mergeCell ref="E23:F23"/>
    <mergeCell ref="E22:F22"/>
    <mergeCell ref="E28:F28"/>
    <mergeCell ref="A25:B25"/>
    <mergeCell ref="A37:F37"/>
    <mergeCell ref="A36:G36"/>
    <mergeCell ref="A29:B29"/>
    <mergeCell ref="E29:F29"/>
    <mergeCell ref="E34:F34"/>
    <mergeCell ref="A33:B33"/>
    <mergeCell ref="A30:B30"/>
    <mergeCell ref="E30:F30"/>
    <mergeCell ref="E35:F35"/>
    <mergeCell ref="A34:B34"/>
    <mergeCell ref="A7:C7"/>
    <mergeCell ref="E14:G14"/>
    <mergeCell ref="E19:F19"/>
    <mergeCell ref="E21:G21"/>
    <mergeCell ref="E10:F10"/>
    <mergeCell ref="A12:B12"/>
    <mergeCell ref="A11:B11"/>
    <mergeCell ref="A14:C14"/>
    <mergeCell ref="A13:G13"/>
    <mergeCell ref="E12:F12"/>
    <mergeCell ref="A4:B4"/>
    <mergeCell ref="E4:F4"/>
    <mergeCell ref="E5:F5"/>
    <mergeCell ref="A5:B5"/>
    <mergeCell ref="A6:G6"/>
    <mergeCell ref="A23:B23"/>
    <mergeCell ref="A1:G1"/>
    <mergeCell ref="A2:C2"/>
    <mergeCell ref="E2:G2"/>
    <mergeCell ref="A3:B3"/>
    <mergeCell ref="E3:F3"/>
    <mergeCell ref="E7:G7"/>
    <mergeCell ref="A10:B10"/>
    <mergeCell ref="E11:F11"/>
    <mergeCell ref="A18:B18"/>
    <mergeCell ref="E18:F18"/>
    <mergeCell ref="A24:B24"/>
    <mergeCell ref="E24:F24"/>
    <mergeCell ref="A19:B19"/>
    <mergeCell ref="A20:G20"/>
    <mergeCell ref="A22:B22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2021-02-27T17:31:29Z</dcterms:modified>
  <cp:category/>
  <cp:version/>
  <cp:contentType/>
  <cp:contentStatus/>
</cp:coreProperties>
</file>