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<sst xmlns="http://schemas.openxmlformats.org/spreadsheetml/2006/main" count="45" uniqueCount="36">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</sst>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49" fontId="4" fillId="4" borderId="35" xfId="0" applyNumberFormat="1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5" fillId="4" borderId="3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49" fontId="5" fillId="4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49" fontId="2" fillId="4" borderId="44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49" fontId="3" fillId="4" borderId="47" xfId="0" applyNumberFormat="1" applyFont="1" applyFill="1" applyBorder="1" applyAlignment="1">
      <alignment vertical="center" wrapText="1"/>
    </xf>
    <xf numFmtId="0" fontId="3" fillId="4" borderId="48" xfId="0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4" fillId="4" borderId="52" xfId="0" applyNumberFormat="1" applyFont="1" applyFill="1" applyBorder="1" applyAlignment="1">
      <alignment vertical="center"/>
    </xf>
    <xf numFmtId="0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3" fillId="4" borderId="55" xfId="0" applyNumberFormat="1" applyFont="1" applyFill="1" applyBorder="1" applyAlignment="1">
      <alignment horizontal="left" vertical="center"/>
    </xf>
    <xf numFmtId="0" fontId="3" fillId="4" borderId="56" xfId="0" applyNumberFormat="1" applyFont="1" applyFill="1" applyBorder="1" applyAlignment="1">
      <alignment horizontal="left" vertical="center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3" fillId="4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3" xfId="0" applyNumberFormat="1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49" fontId="3" fillId="4" borderId="60" xfId="0" applyNumberFormat="1" applyFont="1" applyFill="1" applyBorder="1" applyAlignment="1">
      <alignment horizontal="left" vertical="center" wrapText="1"/>
    </xf>
    <xf numFmtId="49" fontId="2" fillId="0" borderId="61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49" fontId="2" fillId="4" borderId="61" xfId="0" applyNumberFormat="1" applyFont="1" applyFill="1" applyBorder="1" applyAlignment="1">
      <alignment vertical="center"/>
    </xf>
    <xf numFmtId="0" fontId="2" fillId="4" borderId="62" xfId="0" applyNumberFormat="1" applyFont="1" applyFill="1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2" fillId="0" borderId="43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3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3" fillId="0" borderId="67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3" fillId="4" borderId="47" xfId="0" applyNumberFormat="1" applyFont="1" applyFill="1" applyBorder="1" applyAlignment="1">
      <alignment horizontal="left" vertical="center" wrapText="1"/>
    </xf>
    <xf numFmtId="49" fontId="3" fillId="4" borderId="48" xfId="0" applyNumberFormat="1" applyFont="1" applyFill="1" applyBorder="1" applyAlignment="1">
      <alignment horizontal="left" vertical="center" wrapText="1"/>
    </xf>
    <xf numFmtId="49" fontId="2" fillId="4" borderId="68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49" fontId="2" fillId="4" borderId="70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3" fillId="4" borderId="5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7" t="s">
        <v>21</v>
      </c>
      <c r="B1" s="108"/>
      <c r="C1" s="108"/>
      <c r="D1" s="108"/>
      <c r="E1" s="108"/>
      <c r="F1" s="108"/>
      <c r="G1" s="109"/>
      <c r="J1" s="10"/>
    </row>
    <row r="2" spans="1:10" s="1" customFormat="1" ht="19.5" customHeight="1">
      <c r="A2" s="110" t="s">
        <v>16</v>
      </c>
      <c r="B2" s="111"/>
      <c r="C2" s="112"/>
      <c r="D2" s="2"/>
      <c r="E2" s="110" t="s">
        <v>17</v>
      </c>
      <c r="F2" s="111"/>
      <c r="G2" s="112"/>
      <c r="J2" s="10"/>
    </row>
    <row r="3" spans="1:10" s="1" customFormat="1" ht="18" customHeight="1">
      <c r="A3" s="98" t="s">
        <v>0</v>
      </c>
      <c r="B3" s="99"/>
      <c r="C3" s="32">
        <v>700000</v>
      </c>
      <c r="D3" s="3"/>
      <c r="E3" s="102" t="str">
        <f>A3</f>
        <v>Цена объекта (текущая)</v>
      </c>
      <c r="F3" s="113"/>
      <c r="G3" s="48">
        <f>C3</f>
        <v>700000</v>
      </c>
      <c r="J3" s="11"/>
    </row>
    <row r="4" spans="1:10" s="1" customFormat="1" ht="18" customHeight="1">
      <c r="A4" s="98" t="s">
        <v>29</v>
      </c>
      <c r="B4" s="99"/>
      <c r="C4" s="32">
        <v>900000</v>
      </c>
      <c r="D4" s="3"/>
      <c r="E4" s="100" t="str">
        <f>A4</f>
        <v>Прогнозируемая стоимость через два года </v>
      </c>
      <c r="F4" s="101"/>
      <c r="G4" s="48">
        <f>C4</f>
        <v>900000</v>
      </c>
      <c r="J4" s="11"/>
    </row>
    <row r="5" spans="1:10" s="1" customFormat="1" ht="18" customHeight="1">
      <c r="A5" s="104" t="s">
        <v>2</v>
      </c>
      <c r="B5" s="105"/>
      <c r="C5" s="33">
        <f>C4-C3</f>
        <v>200000</v>
      </c>
      <c r="D5" s="3"/>
      <c r="E5" s="102" t="str">
        <f>A5</f>
        <v>Разница между ценой покупки и ценой продажи</v>
      </c>
      <c r="F5" s="103"/>
      <c r="G5" s="49">
        <f>G4-G3</f>
        <v>200000</v>
      </c>
      <c r="J5" s="11"/>
    </row>
    <row r="6" spans="1:10" s="1" customFormat="1" ht="9.75" customHeight="1" thickBot="1">
      <c r="A6" s="106"/>
      <c r="B6" s="106"/>
      <c r="C6" s="106"/>
      <c r="D6" s="95"/>
      <c r="E6" s="106"/>
      <c r="F6" s="106"/>
      <c r="G6" s="106"/>
      <c r="J6" s="11"/>
    </row>
    <row r="7" spans="1:10" s="1" customFormat="1" ht="51" customHeight="1" thickTop="1">
      <c r="A7" s="76" t="s">
        <v>15</v>
      </c>
      <c r="B7" s="77"/>
      <c r="C7" s="78"/>
      <c r="D7" s="9"/>
      <c r="E7" s="5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4"/>
      <c r="G7" s="85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280000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280000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28000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28000</v>
      </c>
      <c r="J9" s="11"/>
    </row>
    <row r="10" spans="1:10" s="1" customFormat="1" ht="18" customHeight="1">
      <c r="A10" s="114" t="s">
        <v>11</v>
      </c>
      <c r="B10" s="115"/>
      <c r="C10" s="36">
        <f>SUM(C8:C9)</f>
        <v>308000</v>
      </c>
      <c r="D10" s="16"/>
      <c r="E10" s="86" t="str">
        <f>A10</f>
        <v>ИТОГО вложения 40% + 10%НДС </v>
      </c>
      <c r="F10" s="87"/>
      <c r="G10" s="47">
        <f>SUM(G8:G9)</f>
        <v>308000</v>
      </c>
      <c r="I10" s="7"/>
      <c r="J10" s="11"/>
    </row>
    <row r="11" spans="1:10" s="1" customFormat="1" ht="57" customHeight="1" thickBot="1">
      <c r="A11" s="90" t="s">
        <v>30</v>
      </c>
      <c r="B11" s="91"/>
      <c r="C11" s="28">
        <f>C28*100%/C10</f>
        <v>0.16574675324675325</v>
      </c>
      <c r="D11" s="9"/>
      <c r="E11" s="116" t="s">
        <v>31</v>
      </c>
      <c r="F11" s="117"/>
      <c r="G11" s="24">
        <f>G28*100%/G10</f>
        <v>0.16574675324675325</v>
      </c>
      <c r="I11" s="7"/>
      <c r="J11" s="11"/>
    </row>
    <row r="12" spans="1:10" s="1" customFormat="1" ht="57" customHeight="1" thickBot="1">
      <c r="A12" s="88" t="s">
        <v>23</v>
      </c>
      <c r="B12" s="89"/>
      <c r="C12" s="27">
        <f>C11/2</f>
        <v>0.08287337662337663</v>
      </c>
      <c r="D12" s="9"/>
      <c r="E12" s="96" t="s">
        <v>25</v>
      </c>
      <c r="F12" s="97"/>
      <c r="G12" s="30">
        <f>G11/2</f>
        <v>0.08287337662337663</v>
      </c>
      <c r="I12" s="7"/>
      <c r="J12" s="11"/>
    </row>
    <row r="13" spans="1:10" s="1" customFormat="1" ht="9.75" customHeight="1" thickBot="1" thickTop="1">
      <c r="A13" s="94"/>
      <c r="B13" s="95"/>
      <c r="C13" s="95"/>
      <c r="D13" s="95"/>
      <c r="E13" s="95"/>
      <c r="F13" s="95"/>
      <c r="G13" s="95"/>
      <c r="J13" s="11"/>
    </row>
    <row r="14" spans="1:10" s="1" customFormat="1" ht="18" customHeight="1">
      <c r="A14" s="79" t="s">
        <v>19</v>
      </c>
      <c r="B14" s="92"/>
      <c r="C14" s="93"/>
      <c r="D14" s="9"/>
      <c r="E14" s="79" t="s">
        <v>18</v>
      </c>
      <c r="F14" s="80"/>
      <c r="G14" s="81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280000</v>
      </c>
      <c r="D15" s="9"/>
      <c r="E15" s="21" t="s">
        <v>10</v>
      </c>
      <c r="F15" s="5">
        <v>1</v>
      </c>
      <c r="G15" s="37">
        <f>G3</f>
        <v>700000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70000</v>
      </c>
      <c r="D16" s="9"/>
      <c r="E16" s="21" t="s">
        <v>5</v>
      </c>
      <c r="F16" s="5">
        <v>0.1</v>
      </c>
      <c r="G16" s="37">
        <f>G3*F16</f>
        <v>70000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24500.000000000004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24500.000000000004</v>
      </c>
      <c r="J17" s="11"/>
    </row>
    <row r="18" spans="1:10" s="1" customFormat="1" ht="18" customHeight="1">
      <c r="A18" s="118" t="s">
        <v>22</v>
      </c>
      <c r="B18" s="119"/>
      <c r="C18" s="39">
        <f>C4*5%+((C4*5%)*21%)</f>
        <v>54450</v>
      </c>
      <c r="D18" s="9"/>
      <c r="E18" s="120" t="str">
        <f>A18</f>
        <v>Комиссия агентства за перепродажу 5%+21%НДС</v>
      </c>
      <c r="F18" s="121"/>
      <c r="G18" s="46">
        <f>C4*5%+(G4*5%*21%)</f>
        <v>54450</v>
      </c>
      <c r="J18" s="11"/>
    </row>
    <row r="19" spans="1:10" s="1" customFormat="1" ht="18" customHeight="1" thickBot="1">
      <c r="A19" s="82" t="s">
        <v>12</v>
      </c>
      <c r="B19" s="123"/>
      <c r="C19" s="40">
        <f>SUM(C15:C18)</f>
        <v>428950</v>
      </c>
      <c r="D19" s="9"/>
      <c r="E19" s="82" t="str">
        <f>A19</f>
        <v>ИТОГО СУММА РАСХОДОВ - ИНВЕСТИЦИЙ НА ПОКУПКУ  </v>
      </c>
      <c r="F19" s="83"/>
      <c r="G19" s="40">
        <f>SUM(G15:G18)</f>
        <v>848950</v>
      </c>
      <c r="J19" s="11"/>
    </row>
    <row r="20" spans="1:10" s="1" customFormat="1" ht="9.75" customHeight="1" thickBot="1">
      <c r="A20" s="94"/>
      <c r="B20" s="124"/>
      <c r="C20" s="124"/>
      <c r="D20" s="124"/>
      <c r="E20" s="124"/>
      <c r="F20" s="124"/>
      <c r="G20" s="124"/>
      <c r="J20" s="11"/>
    </row>
    <row r="21" spans="1:10" s="1" customFormat="1" ht="33.75" customHeight="1">
      <c r="A21" s="54" t="s">
        <v>13</v>
      </c>
      <c r="B21" s="55"/>
      <c r="C21" s="56"/>
      <c r="D21" s="9"/>
      <c r="E21" s="54" t="s">
        <v>14</v>
      </c>
      <c r="F21" s="84"/>
      <c r="G21" s="85"/>
      <c r="J21" s="11"/>
    </row>
    <row r="22" spans="1:10" s="1" customFormat="1" ht="18" customHeight="1">
      <c r="A22" s="50" t="str">
        <f>A4</f>
        <v>Прогнозируемая стоимость через два года </v>
      </c>
      <c r="B22" s="51"/>
      <c r="C22" s="37">
        <f>C4</f>
        <v>900000</v>
      </c>
      <c r="D22" s="9"/>
      <c r="E22" s="50" t="str">
        <f>A22</f>
        <v>Прогнозируемая стоимость через два года </v>
      </c>
      <c r="F22" s="51"/>
      <c r="G22" s="37">
        <f>G4</f>
        <v>900000</v>
      </c>
      <c r="J22" s="11"/>
    </row>
    <row r="23" spans="1:10" s="1" customFormat="1" ht="9.75" customHeight="1">
      <c r="A23" s="61"/>
      <c r="B23" s="62"/>
      <c r="C23" s="22" t="s">
        <v>4</v>
      </c>
      <c r="D23" s="9"/>
      <c r="E23" s="61"/>
      <c r="F23" s="62"/>
      <c r="G23" s="22" t="s">
        <v>4</v>
      </c>
      <c r="J23" s="11"/>
    </row>
    <row r="24" spans="1:10" s="1" customFormat="1" ht="18" customHeight="1">
      <c r="A24" s="122" t="s">
        <v>22</v>
      </c>
      <c r="B24" s="113"/>
      <c r="C24" s="37">
        <f>C4*5%+(C4*5%*21%)</f>
        <v>54450</v>
      </c>
      <c r="D24" s="9"/>
      <c r="E24" s="122" t="str">
        <f>A24</f>
        <v>Комиссия агентства за перепродажу 5%+21%НДС</v>
      </c>
      <c r="F24" s="113"/>
      <c r="G24" s="37">
        <f>C4*5%+(C4*5%*21%)</f>
        <v>54450</v>
      </c>
      <c r="J24" s="11"/>
    </row>
    <row r="25" spans="1:10" s="1" customFormat="1" ht="18" customHeight="1">
      <c r="A25" s="50" t="s">
        <v>0</v>
      </c>
      <c r="B25" s="63"/>
      <c r="C25" s="37">
        <f>C3</f>
        <v>700000</v>
      </c>
      <c r="D25" s="9"/>
      <c r="E25" s="50" t="str">
        <f>A25</f>
        <v>Цена объекта (текущая)</v>
      </c>
      <c r="F25" s="51"/>
      <c r="G25" s="37">
        <f>G3</f>
        <v>700000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70000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70000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24500.000000000004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24500.000000000004</v>
      </c>
      <c r="J27" s="11"/>
    </row>
    <row r="28" spans="1:10" s="1" customFormat="1" ht="18" customHeight="1">
      <c r="A28" s="59" t="s">
        <v>8</v>
      </c>
      <c r="B28" s="60"/>
      <c r="C28" s="42">
        <f>C22-C24-C25-C26-C27</f>
        <v>51050</v>
      </c>
      <c r="D28" s="9"/>
      <c r="E28" s="59" t="s">
        <v>8</v>
      </c>
      <c r="F28" s="60"/>
      <c r="G28" s="42">
        <f>G22-G24-G25-G26-G27</f>
        <v>51050</v>
      </c>
      <c r="J28" s="11"/>
    </row>
    <row r="29" spans="1:10" s="1" customFormat="1" ht="46.5" customHeight="1">
      <c r="A29" s="69" t="s">
        <v>32</v>
      </c>
      <c r="B29" s="70"/>
      <c r="C29" s="26">
        <f>C28*100%/C19</f>
        <v>0.11901153980650425</v>
      </c>
      <c r="D29" s="9"/>
      <c r="E29" s="69" t="s">
        <v>33</v>
      </c>
      <c r="F29" s="71"/>
      <c r="G29" s="26">
        <f>G28*100%/G19</f>
        <v>0.060133105601036574</v>
      </c>
      <c r="J29" s="11"/>
    </row>
    <row r="30" spans="1:10" s="1" customFormat="1" ht="44.25" customHeight="1" thickBot="1">
      <c r="A30" s="72" t="s">
        <v>24</v>
      </c>
      <c r="B30" s="73"/>
      <c r="C30" s="24">
        <f>C29/2</f>
        <v>0.059505769903252126</v>
      </c>
      <c r="D30" s="15"/>
      <c r="E30" s="74" t="s">
        <v>26</v>
      </c>
      <c r="F30" s="75"/>
      <c r="G30" s="24">
        <f>G29/2</f>
        <v>0.030066552800518287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12252</v>
      </c>
      <c r="D32" s="19"/>
      <c r="E32" s="17" t="s">
        <v>20</v>
      </c>
      <c r="F32" s="18">
        <v>0.24</v>
      </c>
      <c r="G32" s="43">
        <f>G28*F32</f>
        <v>12252</v>
      </c>
      <c r="J32" s="11"/>
    </row>
    <row r="33" spans="1:10" s="1" customFormat="1" ht="18" customHeight="1">
      <c r="A33" s="57" t="s">
        <v>9</v>
      </c>
      <c r="B33" s="58"/>
      <c r="C33" s="44">
        <f>C28-C32</f>
        <v>38798</v>
      </c>
      <c r="D33" s="9"/>
      <c r="E33" s="57" t="s">
        <v>9</v>
      </c>
      <c r="F33" s="58"/>
      <c r="G33" s="44">
        <f>G28-G32</f>
        <v>38798</v>
      </c>
      <c r="J33" s="11"/>
    </row>
    <row r="34" spans="1:10" s="1" customFormat="1" ht="42" customHeight="1">
      <c r="A34" s="52" t="s">
        <v>34</v>
      </c>
      <c r="B34" s="53"/>
      <c r="C34" s="8">
        <f>C33*100%/C19</f>
        <v>0.09044877025294323</v>
      </c>
      <c r="D34" s="9"/>
      <c r="E34" s="52" t="s">
        <v>35</v>
      </c>
      <c r="F34" s="53"/>
      <c r="G34" s="8">
        <f>G33*100%/G19</f>
        <v>0.0457011602567878</v>
      </c>
      <c r="J34" s="11"/>
    </row>
    <row r="35" spans="1:10" s="1" customFormat="1" ht="42" customHeight="1">
      <c r="A35" s="52" t="s">
        <v>28</v>
      </c>
      <c r="B35" s="53"/>
      <c r="C35" s="8">
        <f>C34/2</f>
        <v>0.04522438512647162</v>
      </c>
      <c r="D35" s="9"/>
      <c r="E35" s="52" t="s">
        <v>27</v>
      </c>
      <c r="F35" s="53"/>
      <c r="G35" s="8">
        <f>G34/2</f>
        <v>0.0228505801283939</v>
      </c>
      <c r="J35" s="11"/>
    </row>
    <row r="36" spans="1:10" s="1" customFormat="1" ht="9.75" customHeight="1">
      <c r="A36" s="67"/>
      <c r="B36" s="68"/>
      <c r="C36" s="68"/>
      <c r="D36" s="68"/>
      <c r="E36" s="68"/>
      <c r="F36" s="68"/>
      <c r="G36" s="68"/>
      <c r="J36" s="11"/>
    </row>
    <row r="37" spans="1:10" s="1" customFormat="1" ht="51.75" customHeight="1">
      <c r="A37" s="64" t="s">
        <v>3</v>
      </c>
      <c r="B37" s="65"/>
      <c r="C37" s="65"/>
      <c r="D37" s="65"/>
      <c r="E37" s="65"/>
      <c r="F37" s="66"/>
      <c r="G37" s="45">
        <f>C4*3%</f>
        <v>27000</v>
      </c>
      <c r="J37" s="11"/>
    </row>
  </sheetData>
  <sheetProtection/>
  <mergeCells count="50">
    <mergeCell ref="A18:B18"/>
    <mergeCell ref="E18:F18"/>
    <mergeCell ref="A24:B24"/>
    <mergeCell ref="E24:F24"/>
    <mergeCell ref="A19:B19"/>
    <mergeCell ref="A20:G20"/>
    <mergeCell ref="A22:B22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2021-03-24T11:27:35Z</dcterms:modified>
  <cp:category/>
  <cp:version/>
  <cp:contentType/>
  <cp:contentStatus/>
</cp:coreProperties>
</file>